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carnet-my.sharepoint.com/personal/martina_cekic_skole_hr/Documents/MARTINA/DOC/FIN.IZVJEŠTAJI/FINANCIJSKI PLANOVI/plan 2026/2/"/>
    </mc:Choice>
  </mc:AlternateContent>
  <xr:revisionPtr revIDLastSave="11" documentId="8_{749A9189-0485-4B7E-AFD5-1693FD73ADA3}" xr6:coauthVersionLast="47" xr6:coauthVersionMax="47" xr10:uidLastSave="{EA6280A5-263C-4677-8459-BEB0FE44C6AC}"/>
  <bookViews>
    <workbookView xWindow="-120" yWindow="-120" windowWidth="29040" windowHeight="15720" tabRatio="865" activeTab="3" xr2:uid="{00000000-000D-0000-FFFF-FFFF00000000}"/>
  </bookViews>
  <sheets>
    <sheet name="SAŽETAK" sheetId="1" r:id="rId1"/>
    <sheet name=" Račun prihoda i rashoda" sheetId="3" r:id="rId2"/>
    <sheet name="Račun financiranja" sheetId="6" r:id="rId3"/>
    <sheet name="POSEBNI DIO" sheetId="7" r:id="rId4"/>
    <sheet name=" Račun prihoda i rashoda (2)" sheetId="10" state="hidden" r:id="rId5"/>
    <sheet name="List2" sheetId="2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3" i="3" l="1"/>
  <c r="G13" i="3"/>
  <c r="H13" i="3"/>
  <c r="F13" i="3"/>
  <c r="D13" i="3"/>
  <c r="E13" i="3"/>
  <c r="D41" i="3"/>
  <c r="D47" i="3"/>
  <c r="E47" i="3"/>
  <c r="F47" i="3"/>
  <c r="G47" i="3"/>
  <c r="H47" i="3"/>
  <c r="D20" i="3"/>
  <c r="E20" i="3"/>
  <c r="F20" i="3"/>
  <c r="G20" i="3"/>
  <c r="H20" i="3"/>
  <c r="D68" i="3"/>
  <c r="E68" i="3"/>
  <c r="F68" i="3"/>
  <c r="G68" i="3"/>
  <c r="H68" i="3"/>
  <c r="F26" i="3"/>
  <c r="G26" i="3"/>
  <c r="G21" i="3"/>
  <c r="G22" i="3"/>
  <c r="G23" i="3"/>
  <c r="G24" i="3"/>
  <c r="H114" i="7"/>
  <c r="I114" i="7"/>
  <c r="G114" i="7"/>
  <c r="I124" i="7"/>
  <c r="H124" i="7"/>
  <c r="G124" i="7"/>
  <c r="G123" i="7" s="1"/>
  <c r="F124" i="7"/>
  <c r="F123" i="7" s="1"/>
  <c r="E124" i="7"/>
  <c r="I123" i="7"/>
  <c r="H123" i="7"/>
  <c r="E123" i="7"/>
  <c r="H10" i="3"/>
  <c r="F36" i="1"/>
  <c r="F35" i="1"/>
  <c r="G34" i="1"/>
  <c r="D50" i="3"/>
  <c r="G14" i="3" l="1"/>
  <c r="F14" i="3"/>
  <c r="H14" i="3"/>
  <c r="E37" i="7"/>
  <c r="D73" i="3"/>
  <c r="E73" i="3"/>
  <c r="F73" i="3"/>
  <c r="G73" i="3"/>
  <c r="D74" i="3"/>
  <c r="E74" i="3"/>
  <c r="F74" i="3"/>
  <c r="D64" i="3"/>
  <c r="E64" i="3"/>
  <c r="D65" i="3"/>
  <c r="E65" i="3"/>
  <c r="F65" i="3"/>
  <c r="G65" i="3"/>
  <c r="D66" i="3"/>
  <c r="E66" i="3"/>
  <c r="F66" i="3"/>
  <c r="G66" i="3"/>
  <c r="D70" i="3"/>
  <c r="E70" i="3"/>
  <c r="F70" i="3"/>
  <c r="G70" i="3"/>
  <c r="D60" i="3"/>
  <c r="E60" i="3"/>
  <c r="F60" i="3"/>
  <c r="G60" i="3"/>
  <c r="D58" i="3"/>
  <c r="E58" i="3"/>
  <c r="D21" i="3"/>
  <c r="E21" i="3"/>
  <c r="F21" i="3"/>
  <c r="D22" i="3"/>
  <c r="E22" i="3"/>
  <c r="F22" i="3"/>
  <c r="D23" i="3"/>
  <c r="E23" i="3"/>
  <c r="F23" i="3"/>
  <c r="D24" i="3"/>
  <c r="E24" i="3"/>
  <c r="F24" i="3"/>
  <c r="D26" i="3"/>
  <c r="E26" i="3"/>
  <c r="H21" i="3"/>
  <c r="H26" i="3"/>
  <c r="E57" i="7"/>
  <c r="G90" i="7"/>
  <c r="F69" i="3" s="1"/>
  <c r="H90" i="7"/>
  <c r="G69" i="3" s="1"/>
  <c r="I90" i="7"/>
  <c r="D37" i="3"/>
  <c r="E37" i="3"/>
  <c r="F37" i="3"/>
  <c r="G37" i="3"/>
  <c r="H37" i="3"/>
  <c r="D39" i="3"/>
  <c r="F39" i="3"/>
  <c r="G39" i="3"/>
  <c r="H39" i="3"/>
  <c r="E50" i="3"/>
  <c r="F50" i="3"/>
  <c r="G50" i="3"/>
  <c r="H50" i="3"/>
  <c r="G42" i="7" l="1"/>
  <c r="H42" i="7"/>
  <c r="I42" i="7"/>
  <c r="E87" i="7" l="1"/>
  <c r="E85" i="7"/>
  <c r="E77" i="7"/>
  <c r="E81" i="7"/>
  <c r="E67" i="7"/>
  <c r="E58" i="7"/>
  <c r="E52" i="7"/>
  <c r="E42" i="7"/>
  <c r="E72" i="7"/>
  <c r="E71" i="7" s="1"/>
  <c r="H24" i="3" l="1"/>
  <c r="G58" i="7"/>
  <c r="H58" i="7"/>
  <c r="I58" i="7"/>
  <c r="F19" i="7" l="1"/>
  <c r="F18" i="7" s="1"/>
  <c r="E62" i="3" s="1"/>
  <c r="F120" i="7" l="1"/>
  <c r="F119" i="7" s="1"/>
  <c r="E48" i="3" s="1"/>
  <c r="F116" i="7"/>
  <c r="F115" i="7" s="1"/>
  <c r="F114" i="7" s="1"/>
  <c r="F112" i="7"/>
  <c r="F110" i="7"/>
  <c r="F105" i="7"/>
  <c r="F103" i="7"/>
  <c r="F101" i="7"/>
  <c r="F90" i="7"/>
  <c r="E69" i="3" s="1"/>
  <c r="F87" i="7"/>
  <c r="F85" i="7"/>
  <c r="F81" i="7"/>
  <c r="F80" i="7" s="1"/>
  <c r="F77" i="7"/>
  <c r="F76" i="7" s="1"/>
  <c r="F72" i="7"/>
  <c r="F71" i="7" s="1"/>
  <c r="F67" i="7"/>
  <c r="F66" i="7"/>
  <c r="F64" i="7"/>
  <c r="F58" i="7"/>
  <c r="F52" i="7"/>
  <c r="F51" i="7" s="1"/>
  <c r="F49" i="7"/>
  <c r="F48" i="7" s="1"/>
  <c r="F45" i="7"/>
  <c r="F44" i="7"/>
  <c r="F42" i="7"/>
  <c r="F41" i="7" s="1"/>
  <c r="F38" i="7"/>
  <c r="F37" i="7"/>
  <c r="F35" i="7"/>
  <c r="F34" i="7" s="1"/>
  <c r="F31" i="7"/>
  <c r="F30" i="7" s="1"/>
  <c r="E67" i="3" s="1"/>
  <c r="E63" i="3" s="1"/>
  <c r="F28" i="7"/>
  <c r="F27" i="7" s="1"/>
  <c r="F25" i="7"/>
  <c r="F24" i="7"/>
  <c r="E43" i="3" s="1"/>
  <c r="F22" i="7"/>
  <c r="F21" i="7" s="1"/>
  <c r="F16" i="7"/>
  <c r="F15" i="7" s="1"/>
  <c r="F12" i="7"/>
  <c r="F10" i="7" s="1"/>
  <c r="F11" i="7"/>
  <c r="F14" i="7" l="1"/>
  <c r="E57" i="3"/>
  <c r="E71" i="3"/>
  <c r="E49" i="3" s="1"/>
  <c r="E41" i="3" s="1"/>
  <c r="E59" i="3"/>
  <c r="E45" i="3"/>
  <c r="F84" i="7"/>
  <c r="F75" i="7"/>
  <c r="F33" i="7"/>
  <c r="F100" i="7"/>
  <c r="F96" i="7" s="1"/>
  <c r="F109" i="7"/>
  <c r="E72" i="3" s="1"/>
  <c r="F57" i="7"/>
  <c r="F40" i="7" s="1"/>
  <c r="E61" i="3" l="1"/>
  <c r="E39" i="3"/>
  <c r="E35" i="3"/>
  <c r="E36" i="3"/>
  <c r="F108" i="7"/>
  <c r="F9" i="7" s="1"/>
  <c r="E82" i="3" s="1"/>
  <c r="E81" i="3" s="1"/>
  <c r="E80" i="3" s="1"/>
  <c r="H23" i="3"/>
  <c r="H22" i="3"/>
  <c r="G49" i="7"/>
  <c r="G48" i="7" s="1"/>
  <c r="H49" i="7"/>
  <c r="H48" i="7" s="1"/>
  <c r="I49" i="7"/>
  <c r="I48" i="7" s="1"/>
  <c r="E49" i="7"/>
  <c r="E48" i="7" s="1"/>
  <c r="I12" i="7"/>
  <c r="I10" i="7" s="1"/>
  <c r="I16" i="7"/>
  <c r="I19" i="7"/>
  <c r="I18" i="7" s="1"/>
  <c r="I22" i="7"/>
  <c r="I21" i="7" s="1"/>
  <c r="I25" i="7"/>
  <c r="I24" i="7" s="1"/>
  <c r="H65" i="3" s="1"/>
  <c r="I28" i="7"/>
  <c r="I27" i="7" s="1"/>
  <c r="H66" i="3" s="1"/>
  <c r="H44" i="3" s="1"/>
  <c r="I30" i="7"/>
  <c r="I35" i="7"/>
  <c r="I34" i="7" s="1"/>
  <c r="I38" i="7"/>
  <c r="I37" i="7" s="1"/>
  <c r="I41" i="7"/>
  <c r="I45" i="7"/>
  <c r="I44" i="7" s="1"/>
  <c r="I52" i="7"/>
  <c r="I51" i="7" s="1"/>
  <c r="I64" i="7"/>
  <c r="I57" i="7" s="1"/>
  <c r="I67" i="7"/>
  <c r="I66" i="7" s="1"/>
  <c r="I72" i="7"/>
  <c r="I71" i="7" s="1"/>
  <c r="H73" i="3" s="1"/>
  <c r="I77" i="7"/>
  <c r="I76" i="7" s="1"/>
  <c r="I81" i="7"/>
  <c r="I80" i="7" s="1"/>
  <c r="I85" i="7"/>
  <c r="I87" i="7"/>
  <c r="H69" i="3"/>
  <c r="H46" i="3" s="1"/>
  <c r="I101" i="7"/>
  <c r="I103" i="7"/>
  <c r="I105" i="7"/>
  <c r="H71" i="3" s="1"/>
  <c r="H49" i="3" s="1"/>
  <c r="I110" i="7"/>
  <c r="I112" i="7"/>
  <c r="I116" i="7"/>
  <c r="I115" i="7" s="1"/>
  <c r="I120" i="7"/>
  <c r="I119" i="7" s="1"/>
  <c r="H70" i="3" s="1"/>
  <c r="H48" i="3" s="1"/>
  <c r="H67" i="3" l="1"/>
  <c r="I100" i="7"/>
  <c r="H41" i="3"/>
  <c r="E34" i="3"/>
  <c r="E33" i="3" s="1"/>
  <c r="E56" i="3"/>
  <c r="E55" i="3" s="1"/>
  <c r="H60" i="3"/>
  <c r="H59" i="3" s="1"/>
  <c r="F8" i="7"/>
  <c r="H58" i="3"/>
  <c r="H36" i="3" s="1"/>
  <c r="H64" i="3"/>
  <c r="H63" i="3" s="1"/>
  <c r="I109" i="7"/>
  <c r="H74" i="3" s="1"/>
  <c r="H72" i="3" s="1"/>
  <c r="I14" i="7"/>
  <c r="I84" i="7"/>
  <c r="H62" i="3" s="1"/>
  <c r="H61" i="3" s="1"/>
  <c r="I33" i="7"/>
  <c r="I15" i="7"/>
  <c r="I11" i="7"/>
  <c r="H57" i="3" s="1"/>
  <c r="G67" i="7"/>
  <c r="H67" i="7"/>
  <c r="H66" i="7" s="1"/>
  <c r="G66" i="7"/>
  <c r="H56" i="3" l="1"/>
  <c r="H55" i="3" s="1"/>
  <c r="H35" i="3"/>
  <c r="I40" i="7"/>
  <c r="I75" i="7"/>
  <c r="I96" i="7"/>
  <c r="I108" i="7"/>
  <c r="H34" i="3" l="1"/>
  <c r="H33" i="3" s="1"/>
  <c r="I9" i="7"/>
  <c r="H82" i="3" s="1"/>
  <c r="H81" i="3" s="1"/>
  <c r="H80" i="3" s="1"/>
  <c r="G38" i="7"/>
  <c r="H38" i="7"/>
  <c r="E38" i="7"/>
  <c r="I8" i="7" l="1"/>
  <c r="I7" i="7" s="1"/>
  <c r="I6" i="7" s="1"/>
  <c r="H25" i="3"/>
  <c r="J12" i="1" s="1"/>
  <c r="H116" i="7"/>
  <c r="H115" i="7" s="1"/>
  <c r="G116" i="7"/>
  <c r="G115" i="7" s="1"/>
  <c r="E116" i="7"/>
  <c r="E115" i="7" s="1"/>
  <c r="H87" i="7"/>
  <c r="G87" i="7"/>
  <c r="H85" i="7"/>
  <c r="G85" i="7"/>
  <c r="E84" i="7"/>
  <c r="H81" i="7"/>
  <c r="H80" i="7" s="1"/>
  <c r="G81" i="7"/>
  <c r="G80" i="7" s="1"/>
  <c r="E80" i="7"/>
  <c r="H77" i="7"/>
  <c r="H76" i="7" s="1"/>
  <c r="G77" i="7"/>
  <c r="G76" i="7" s="1"/>
  <c r="E76" i="7"/>
  <c r="H72" i="7"/>
  <c r="H71" i="7" s="1"/>
  <c r="G72" i="7"/>
  <c r="G71" i="7" s="1"/>
  <c r="G52" i="7"/>
  <c r="G51" i="7" s="1"/>
  <c r="H52" i="7"/>
  <c r="G35" i="7"/>
  <c r="G34" i="7" s="1"/>
  <c r="F59" i="3" s="1"/>
  <c r="H35" i="7"/>
  <c r="H34" i="7" s="1"/>
  <c r="G59" i="3" s="1"/>
  <c r="E34" i="7"/>
  <c r="D59" i="3" s="1"/>
  <c r="E33" i="7" l="1"/>
  <c r="F19" i="3"/>
  <c r="E75" i="7"/>
  <c r="G84" i="7"/>
  <c r="G75" i="7" s="1"/>
  <c r="E19" i="3"/>
  <c r="H19" i="3"/>
  <c r="H18" i="3" s="1"/>
  <c r="H84" i="7"/>
  <c r="H75" i="7" s="1"/>
  <c r="G19" i="3"/>
  <c r="G11" i="1" l="1"/>
  <c r="I11" i="1"/>
  <c r="J11" i="1"/>
  <c r="H11" i="1"/>
  <c r="G28" i="7"/>
  <c r="G27" i="7" s="1"/>
  <c r="F44" i="3" s="1"/>
  <c r="E103" i="7" l="1"/>
  <c r="E25" i="7" l="1"/>
  <c r="E22" i="7"/>
  <c r="H28" i="7" l="1"/>
  <c r="H12" i="7"/>
  <c r="H10" i="7" s="1"/>
  <c r="H16" i="7"/>
  <c r="H15" i="7" s="1"/>
  <c r="H22" i="7"/>
  <c r="H21" i="7" s="1"/>
  <c r="H19" i="7"/>
  <c r="H18" i="7" s="1"/>
  <c r="G62" i="3" s="1"/>
  <c r="H25" i="7"/>
  <c r="H24" i="7" s="1"/>
  <c r="H27" i="7"/>
  <c r="G44" i="3" s="1"/>
  <c r="H30" i="7"/>
  <c r="G67" i="3" s="1"/>
  <c r="H41" i="7"/>
  <c r="G57" i="3" s="1"/>
  <c r="H45" i="7"/>
  <c r="H44" i="7" s="1"/>
  <c r="H51" i="7"/>
  <c r="H64" i="7"/>
  <c r="H57" i="7" s="1"/>
  <c r="G64" i="3" s="1"/>
  <c r="G63" i="3" s="1"/>
  <c r="H101" i="7"/>
  <c r="H103" i="7"/>
  <c r="H105" i="7"/>
  <c r="H110" i="7"/>
  <c r="H112" i="7"/>
  <c r="H120" i="7"/>
  <c r="H119" i="7" s="1"/>
  <c r="G48" i="3" s="1"/>
  <c r="G12" i="7"/>
  <c r="G10" i="7" s="1"/>
  <c r="G25" i="3"/>
  <c r="G18" i="3" s="1"/>
  <c r="F25" i="3"/>
  <c r="F18" i="3" s="1"/>
  <c r="G71" i="3" l="1"/>
  <c r="G49" i="3" s="1"/>
  <c r="G41" i="3" s="1"/>
  <c r="H100" i="7"/>
  <c r="G58" i="3" s="1"/>
  <c r="G36" i="3" s="1"/>
  <c r="G61" i="3"/>
  <c r="H12" i="1"/>
  <c r="I12" i="1"/>
  <c r="H109" i="7"/>
  <c r="G74" i="3" s="1"/>
  <c r="H14" i="7"/>
  <c r="H11" i="7"/>
  <c r="G110" i="7"/>
  <c r="E110" i="7"/>
  <c r="G105" i="7"/>
  <c r="G45" i="7"/>
  <c r="G44" i="7" s="1"/>
  <c r="G103" i="7"/>
  <c r="G101" i="7"/>
  <c r="G19" i="7"/>
  <c r="G18" i="7" s="1"/>
  <c r="G16" i="7"/>
  <c r="G11" i="7"/>
  <c r="E25" i="3"/>
  <c r="E18" i="3" s="1"/>
  <c r="G120" i="7"/>
  <c r="G119" i="7" s="1"/>
  <c r="G112" i="7"/>
  <c r="E51" i="7"/>
  <c r="E66" i="7"/>
  <c r="G64" i="7"/>
  <c r="G57" i="7" s="1"/>
  <c r="F64" i="3" s="1"/>
  <c r="E106" i="7"/>
  <c r="E105" i="7" s="1"/>
  <c r="D71" i="3" s="1"/>
  <c r="G41" i="7"/>
  <c r="G30" i="7"/>
  <c r="F67" i="3" s="1"/>
  <c r="G22" i="7"/>
  <c r="G21" i="7" s="1"/>
  <c r="E21" i="7"/>
  <c r="G25" i="7"/>
  <c r="G24" i="7" s="1"/>
  <c r="E24" i="7"/>
  <c r="F62" i="3" l="1"/>
  <c r="F61" i="3" s="1"/>
  <c r="F71" i="3"/>
  <c r="F49" i="3" s="1"/>
  <c r="F41" i="3" s="1"/>
  <c r="G100" i="7"/>
  <c r="F58" i="3" s="1"/>
  <c r="F48" i="3"/>
  <c r="G56" i="3"/>
  <c r="G35" i="3"/>
  <c r="F36" i="3"/>
  <c r="H40" i="7"/>
  <c r="G12" i="1"/>
  <c r="H96" i="7"/>
  <c r="H108" i="7"/>
  <c r="G15" i="7"/>
  <c r="F57" i="3" s="1"/>
  <c r="G14" i="7"/>
  <c r="G109" i="7"/>
  <c r="E91" i="7"/>
  <c r="E101" i="7"/>
  <c r="E100" i="7" s="1"/>
  <c r="E112" i="7"/>
  <c r="E109" i="7" s="1"/>
  <c r="E64" i="7"/>
  <c r="E41" i="7"/>
  <c r="D19" i="3"/>
  <c r="E31" i="7"/>
  <c r="E30" i="7" s="1"/>
  <c r="D67" i="3" s="1"/>
  <c r="E28" i="7"/>
  <c r="E27" i="7" s="1"/>
  <c r="E19" i="7"/>
  <c r="E18" i="7" s="1"/>
  <c r="E16" i="7"/>
  <c r="F12" i="1"/>
  <c r="F11" i="1"/>
  <c r="F8" i="1"/>
  <c r="F7" i="1" s="1"/>
  <c r="J20" i="1"/>
  <c r="I20" i="1"/>
  <c r="H20" i="1"/>
  <c r="G20" i="1"/>
  <c r="F20" i="1"/>
  <c r="D62" i="3" l="1"/>
  <c r="D61" i="3" s="1"/>
  <c r="G34" i="3"/>
  <c r="G33" i="3" s="1"/>
  <c r="G9" i="3"/>
  <c r="E90" i="7"/>
  <c r="D69" i="3" s="1"/>
  <c r="D63" i="3" s="1"/>
  <c r="F56" i="3"/>
  <c r="F35" i="3"/>
  <c r="E96" i="7"/>
  <c r="F10" i="1"/>
  <c r="F13" i="1" s="1"/>
  <c r="F21" i="1" s="1"/>
  <c r="G33" i="1" s="1"/>
  <c r="H37" i="7"/>
  <c r="G72" i="3" s="1"/>
  <c r="G55" i="3" s="1"/>
  <c r="E108" i="7"/>
  <c r="G37" i="7"/>
  <c r="F72" i="3" s="1"/>
  <c r="D72" i="3"/>
  <c r="G108" i="7"/>
  <c r="G96" i="7"/>
  <c r="G10" i="1"/>
  <c r="J10" i="1"/>
  <c r="H10" i="1"/>
  <c r="I10" i="1"/>
  <c r="E45" i="7"/>
  <c r="E44" i="7" s="1"/>
  <c r="E120" i="7"/>
  <c r="E119" i="7" s="1"/>
  <c r="D48" i="3" s="1"/>
  <c r="D25" i="3"/>
  <c r="E12" i="7"/>
  <c r="E11" i="7" s="1"/>
  <c r="E15" i="7"/>
  <c r="F34" i="3" l="1"/>
  <c r="F33" i="3" s="1"/>
  <c r="D9" i="3"/>
  <c r="D8" i="3" s="1"/>
  <c r="E14" i="7"/>
  <c r="D57" i="3"/>
  <c r="D56" i="3" s="1"/>
  <c r="E89" i="7"/>
  <c r="E40" i="7"/>
  <c r="F55" i="3"/>
  <c r="D34" i="3"/>
  <c r="D33" i="3" s="1"/>
  <c r="G40" i="7"/>
  <c r="H33" i="7"/>
  <c r="H9" i="7" s="1"/>
  <c r="G82" i="3" s="1"/>
  <c r="G81" i="3" s="1"/>
  <c r="G80" i="3" s="1"/>
  <c r="G33" i="7"/>
  <c r="G8" i="3"/>
  <c r="F27" i="1"/>
  <c r="F28" i="1" s="1"/>
  <c r="E10" i="7"/>
  <c r="E114" i="7"/>
  <c r="D18" i="3"/>
  <c r="E27" i="10"/>
  <c r="D55" i="3" l="1"/>
  <c r="G9" i="7"/>
  <c r="H8" i="7"/>
  <c r="H7" i="7" s="1"/>
  <c r="H6" i="7" s="1"/>
  <c r="E9" i="7"/>
  <c r="F7" i="7"/>
  <c r="F6" i="7" s="1"/>
  <c r="H9" i="3" l="1"/>
  <c r="H8" i="3" s="1"/>
  <c r="F9" i="3"/>
  <c r="F8" i="3" s="1"/>
  <c r="G8" i="7"/>
  <c r="G7" i="7" s="1"/>
  <c r="G6" i="7" s="1"/>
  <c r="F82" i="3"/>
  <c r="F81" i="3" s="1"/>
  <c r="F80" i="3" s="1"/>
  <c r="E8" i="7"/>
  <c r="E7" i="7" s="1"/>
  <c r="E6" i="7" s="1"/>
  <c r="D82" i="3"/>
  <c r="D81" i="3" s="1"/>
  <c r="D80" i="3" s="1"/>
  <c r="J8" i="1"/>
  <c r="J7" i="1" s="1"/>
  <c r="J13" i="1" s="1"/>
  <c r="J21" i="1" s="1"/>
  <c r="I8" i="1"/>
  <c r="I7" i="1" s="1"/>
  <c r="I13" i="1" s="1"/>
  <c r="H8" i="1" l="1"/>
  <c r="H7" i="1" s="1"/>
  <c r="H13" i="1" s="1"/>
  <c r="H21" i="1" s="1"/>
  <c r="J35" i="1"/>
  <c r="I21" i="1"/>
  <c r="H35" i="1" l="1"/>
  <c r="H27" i="1"/>
  <c r="I26" i="1" s="1"/>
  <c r="I27" i="1" s="1"/>
  <c r="E9" i="3"/>
  <c r="E8" i="3" s="1"/>
  <c r="I35" i="1"/>
  <c r="H28" i="1"/>
  <c r="G8" i="1"/>
  <c r="G7" i="1" s="1"/>
  <c r="G13" i="1" s="1"/>
  <c r="I28" i="1" l="1"/>
  <c r="J26" i="1"/>
  <c r="J27" i="1" s="1"/>
  <c r="J28" i="1" s="1"/>
  <c r="G21" i="1"/>
  <c r="G27" i="1" s="1"/>
  <c r="G35" i="1"/>
  <c r="G36" i="1" s="1"/>
  <c r="G28" i="1" l="1"/>
  <c r="H33" i="1"/>
  <c r="H34" i="1" s="1"/>
  <c r="H36" i="1" s="1"/>
  <c r="I33" i="1" s="1"/>
  <c r="I34" i="1" l="1"/>
  <c r="I36" i="1" s="1"/>
  <c r="J33" i="1" s="1"/>
  <c r="J34" i="1" l="1"/>
  <c r="J3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Komp</author>
  </authors>
  <commentList>
    <comment ref="F43" authorId="0" shapeId="0" xr:uid="{C2F2AA84-8101-4D23-A138-51DAD1275BB4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Catering za Dan škole</t>
        </r>
      </text>
    </comment>
    <comment ref="F46" authorId="0" shapeId="0" xr:uid="{F5E3F9DB-6D41-44F8-B22B-697ED4C1B595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El.energija</t>
        </r>
      </text>
    </comment>
    <comment ref="F50" authorId="0" shapeId="0" xr:uid="{6BF831F3-DB34-4FDD-A27A-33CB1293FAEA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Voda, el.energija, održavanje i ostali troškovi koji se financiraju iz prihoda od najma dvorane</t>
        </r>
      </text>
    </comment>
    <comment ref="F60" authorId="0" shapeId="0" xr:uid="{08BFE2D7-7B87-4D02-BD79-33D7CCAA2E6F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Edukacija i ugovor o djelu za ŽSV geografije i projekt "Zdrava komunikacija-zdrava glava"</t>
        </r>
      </text>
    </comment>
    <comment ref="F65" authorId="0" shapeId="0" xr:uid="{7FF85967-2CE5-48A2-B42D-8E91FDB8B773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Peć i lončarsko kolo iz projekta "Mali keramičari"</t>
        </r>
      </text>
    </comment>
  </commentList>
</comments>
</file>

<file path=xl/sharedStrings.xml><?xml version="1.0" encoding="utf-8"?>
<sst xmlns="http://schemas.openxmlformats.org/spreadsheetml/2006/main" count="418" uniqueCount="169">
  <si>
    <t>PRIHODI UKUPNO</t>
  </si>
  <si>
    <t>PRIHODI POSLOVANJA</t>
  </si>
  <si>
    <t>RASHODI UKUPNO</t>
  </si>
  <si>
    <t>RAZLIKA - VIŠAK / MANJAK</t>
  </si>
  <si>
    <t>VIŠAK / MANJAK IZ PRETHODNE(IH) GODINE KOJI ĆE SE RASPOREDITI / POKRITI</t>
  </si>
  <si>
    <t>NETO FINANCIRANJE</t>
  </si>
  <si>
    <t>VIŠAK / MANJAK + NETO FINANCIRANJE</t>
  </si>
  <si>
    <t>Naziv prihoda</t>
  </si>
  <si>
    <t xml:space="preserve">A. RAČUN PRIHODA I RASHODA </t>
  </si>
  <si>
    <t>Razred</t>
  </si>
  <si>
    <t>Skupina</t>
  </si>
  <si>
    <t>Izvor</t>
  </si>
  <si>
    <t>Prihodi poslovanja</t>
  </si>
  <si>
    <t>Opći prihodi i primici</t>
  </si>
  <si>
    <t>RASHODI POSLOVANJA</t>
  </si>
  <si>
    <t>Rashodi poslovanja</t>
  </si>
  <si>
    <t>Rashodi za zaposlene</t>
  </si>
  <si>
    <t>Rashodi za nabavu nefinancijske imovine</t>
  </si>
  <si>
    <t>UKUPNI RASHODI</t>
  </si>
  <si>
    <t>B. RAČUN FINANCIRANJA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</si>
  <si>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</si>
  <si>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</si>
  <si>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</si>
  <si>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</si>
  <si>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</si>
  <si>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</si>
  <si>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</si>
  <si>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Primici od zaduživanja</t>
  </si>
  <si>
    <t>Namjenski primici od zaduživanja</t>
  </si>
  <si>
    <t>Izdaci za otplatu glavnice primljenih kredita i zajmova</t>
  </si>
  <si>
    <t>Vlastiti prihodi</t>
  </si>
  <si>
    <t>A) SAŽETAK RAČUNA PRIHODA I RASHODA</t>
  </si>
  <si>
    <t>B) SAŽETAK RAČUNA FINANCIRANJA</t>
  </si>
  <si>
    <t>Projekcija 
za 2025.</t>
  </si>
  <si>
    <t>Pomoći iz inozemstva i od subjekata unutar općeg proračuna</t>
  </si>
  <si>
    <t>Prihodi iz nadležnog proračuna i od HZZO-a temeljem ugovornih obveza</t>
  </si>
  <si>
    <t>Rashodi za nabavu proizvedene dugotrajne imovine</t>
  </si>
  <si>
    <t>Naziv</t>
  </si>
  <si>
    <t>PROGRAM 1001</t>
  </si>
  <si>
    <t>Program javnih potreba u školstvu</t>
  </si>
  <si>
    <t>Aktivnost A100007</t>
  </si>
  <si>
    <t>Izvor financiranja 1.1.</t>
  </si>
  <si>
    <t>Izvor financiranja 4.3.1.</t>
  </si>
  <si>
    <t>Prihodi za posebne namjene-PK</t>
  </si>
  <si>
    <t>Financijski rashodi</t>
  </si>
  <si>
    <t>Pomoći-PK</t>
  </si>
  <si>
    <t>Aktivnost A100010</t>
  </si>
  <si>
    <t>Izvor financiranja 5.2.9.</t>
  </si>
  <si>
    <t>Pomoći-Ministarstvo za demografiju,obitelj,mlade i socijalnu</t>
  </si>
  <si>
    <t>Izvor financiranja 5.7.1</t>
  </si>
  <si>
    <t>Pomoći iz gradskih i općinskih proračuna-PK</t>
  </si>
  <si>
    <t>ŠKOLSKA KUHINJA</t>
  </si>
  <si>
    <t>Aktivnost A100014</t>
  </si>
  <si>
    <t>REDOVNI PROGRAM OŠ</t>
  </si>
  <si>
    <t>Izvor financiranja 1.2.</t>
  </si>
  <si>
    <t>Opći prihodi osnovne škole</t>
  </si>
  <si>
    <t>Materijalni rashodi i usluge</t>
  </si>
  <si>
    <t>Aktivnost A100022</t>
  </si>
  <si>
    <t>PROJEKTI I MEĐUNARODNA SURADNJA</t>
  </si>
  <si>
    <t>Pomoći-EU-PK</t>
  </si>
  <si>
    <t>ULAGANJE U OBJEKTE ŠKOLSTVA</t>
  </si>
  <si>
    <t>Kapitalni projekt K100002</t>
  </si>
  <si>
    <t>Tekući projekt T100004</t>
  </si>
  <si>
    <t>Kapitalni projekt K100007</t>
  </si>
  <si>
    <t>ULAGANJE U OBJEKTE ŠKOLSTVA - POTRES</t>
  </si>
  <si>
    <t>Izvor financiranja 6.2.1</t>
  </si>
  <si>
    <t>Kapitalne donacija-PK</t>
  </si>
  <si>
    <t>POMOĆI -PK(mzo,mk)</t>
  </si>
  <si>
    <t>POMOĆI IZ GR.PR.-PK</t>
  </si>
  <si>
    <t>Prihodi od upravnih i administrativnih pristojbi,pristojbi po posebnim propisima i naknada</t>
  </si>
  <si>
    <t>OPĆI PRIHODI I PRIMICI</t>
  </si>
  <si>
    <t>UKUPNO PRIHOD</t>
  </si>
  <si>
    <t>Projekti i međunarodna suradnja</t>
  </si>
  <si>
    <t>DEC - Prihodi iz nadležnog proračuna i od HZZO-a temeljem ugovornih obveza</t>
  </si>
  <si>
    <t>OPĆI PRIHODI OSNOVNE ŠKOLE</t>
  </si>
  <si>
    <t>POMOĆI- MIISTARSTVO ZA DEMOGRAFIJU, OBITELJ, MLADE I SOCIJALNU</t>
  </si>
  <si>
    <t>Višak/manjak prihoda</t>
  </si>
  <si>
    <t>KAPITALNE DONACIJE -PK</t>
  </si>
  <si>
    <t>UKUPNO RASHOD</t>
  </si>
  <si>
    <t>Izvršenje 2022.</t>
  </si>
  <si>
    <t>Plan 2023.</t>
  </si>
  <si>
    <t>Plan za 2024.</t>
  </si>
  <si>
    <t>FINANCIJSKI PLAN PRORAČUNSKOG KORISNIKA JEDINICE LOKALNE I PODRUČNE (REGIONALNE) SAMOUPRAVE 
ZA 2024. I PROJEKCIJA ZA 2025. I 2026. GODINU</t>
  </si>
  <si>
    <t xml:space="preserve">Projekcija 
za 2026. </t>
  </si>
  <si>
    <t>…</t>
  </si>
  <si>
    <t xml:space="preserve">  31 Vlastiti prihodi</t>
  </si>
  <si>
    <t>PRIMICI UKUPNO</t>
  </si>
  <si>
    <t xml:space="preserve">   81 Namjenski primici od zaduživanja</t>
  </si>
  <si>
    <t>IZDACI UKUPNO</t>
  </si>
  <si>
    <t xml:space="preserve">  11 Opći prihodi i primici</t>
  </si>
  <si>
    <t>RAZDJEL 002</t>
  </si>
  <si>
    <t>GLAVA 00202</t>
  </si>
  <si>
    <t>ŠKOLSTVO</t>
  </si>
  <si>
    <t>PODGLAVA 11574</t>
  </si>
  <si>
    <t>I. OSNOVNA ŠKOLA PETRINJA</t>
  </si>
  <si>
    <t>8 PRIMICI OD FINANCIJSKE IMOVINE I ZADUŽIVANJA</t>
  </si>
  <si>
    <t>5 IZDACI ZA FINANCIJSKU IMOVINU I OTPLATE ZAJMOVA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</si>
  <si>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</si>
  <si>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</si>
  <si>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</si>
  <si>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</si>
  <si>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</si>
  <si>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TEKUĆE GODINE</t>
  </si>
  <si>
    <t>6 PRIHODI POSLOVANJA</t>
  </si>
  <si>
    <t>7 PRIHODI OD PRODAJE NEFINANCIJSKE IMOVINE</t>
  </si>
  <si>
    <t>3 RASHODI  POSLOVANJA</t>
  </si>
  <si>
    <t>4 RASHODI ZA NABAVU NEFINANCIJSKE IMOVINE</t>
  </si>
  <si>
    <t>Izvor financiranja 5.2.25.</t>
  </si>
  <si>
    <t>Prihodi od prodaje proizvoda i robe te pruženih uslugaa i prihodi od donacija</t>
  </si>
  <si>
    <t>Naknade građanima i kućanstvima na temelju osiguranja i druge naknade</t>
  </si>
  <si>
    <t>Voditeljica računovodstva:</t>
  </si>
  <si>
    <t>Martina Čekić</t>
  </si>
  <si>
    <t>Ravnatelj:</t>
  </si>
  <si>
    <t>Robert Groza, prof.</t>
  </si>
  <si>
    <t>Projekcija 
za 2027.</t>
  </si>
  <si>
    <t>Aktivnost A100012</t>
  </si>
  <si>
    <t>UČENIČKA ZADRUGA</t>
  </si>
  <si>
    <t>Izvor financiranja 3.1.1.</t>
  </si>
  <si>
    <t>Vlastiti prihodi - PK</t>
  </si>
  <si>
    <t>Izvor financiranja 6.1.1</t>
  </si>
  <si>
    <t>Tekuće donacija-PK</t>
  </si>
  <si>
    <t>Aktivnost A100015</t>
  </si>
  <si>
    <t>PRODUŽENI BORAVAK</t>
  </si>
  <si>
    <t>Rashodi za donacije, kazne, naknade šteta i kapitalne pomoći</t>
  </si>
  <si>
    <t>Prihodi od imovine</t>
  </si>
  <si>
    <t>Kazne, upravne mjere i ostali prihodi</t>
  </si>
  <si>
    <t>ŠKOLSKA NATJECANJA I SMOTRE</t>
  </si>
  <si>
    <t>OSIGURAVANJE POMOĆNIKA U NASTAVI UČENICIMA S TEŠKOĆAMA</t>
  </si>
  <si>
    <t>UPRAVNI ODJEL ZA OBRAZOVANJE, KULTURU, ŠPORT, MLADE I CIVILNO DRUŠTVO</t>
  </si>
  <si>
    <t>Izvršenje 2024.</t>
  </si>
  <si>
    <t>Plan 2025.</t>
  </si>
  <si>
    <t>Plan za 2026.</t>
  </si>
  <si>
    <t>Projekcija 
za 2028.</t>
  </si>
  <si>
    <t>FINANCIJSKI PLAN PRORAČUNSKOG KORISNIKA JEDINICE LOKALNE I PODRUČNE (REGIONALNE) SAMOUPRAVE 
ZA 2026. I PROJEKCIJA ZA 2027. I 2028. GODINU</t>
  </si>
  <si>
    <t>I. OŠ Petrinja nema ovih primitaka i izdataka</t>
  </si>
  <si>
    <t>FINANCIJSKI PLAN PRORAČUNSKOG KORISNIKA JEDINICE LOKALNE I PODRUČNE (REGIONALNE) SAMOUPRAVE ZA 2026. I PROJEKCIJE ZA 2027. I 2028. GODINU</t>
  </si>
  <si>
    <t>B1. RAČUN FINANCIRANJA PREMA EKONOMSKOJ KLASIFIKACIJI</t>
  </si>
  <si>
    <t>B2. RAČUN FINANCIRANJA PREMA IZVORIMA FINANCIRANJA</t>
  </si>
  <si>
    <t>A1. PRIHODI I RASHODI PREMA EKONOMSKOJ KLASIFIKACIJI</t>
  </si>
  <si>
    <t>UKUPNO PRIHODI</t>
  </si>
  <si>
    <t>UKUPNO RASHODI</t>
  </si>
  <si>
    <t>Razred / skupina</t>
  </si>
  <si>
    <t>A2. PRIHODI I RASHODI PREMA IZVORIMA FINANCIRANJA</t>
  </si>
  <si>
    <t>Naziv rashoda</t>
  </si>
  <si>
    <t>A3. RASHODI PREMA FUNKCIJSKOJ KLASIFIKACIJI</t>
  </si>
  <si>
    <t>09</t>
  </si>
  <si>
    <t>0912</t>
  </si>
  <si>
    <t>Osnovnoškolsko obrazovanje</t>
  </si>
  <si>
    <t>Obrazovanje</t>
  </si>
  <si>
    <t>Prihodi za posebne namjene</t>
  </si>
  <si>
    <t xml:space="preserve"> Pomoći</t>
  </si>
  <si>
    <t>Pomoći -PK(mzo,mk)</t>
  </si>
  <si>
    <t>Pomoći Agencija za plaćanje u poljoprivredi</t>
  </si>
  <si>
    <t>Pomoći-Ministarstvo za demografiju, obitelj, mlade…</t>
  </si>
  <si>
    <t>Pomoći iz grad.pror.-PK</t>
  </si>
  <si>
    <t>Pomoći iz državnog proračuna-obnova</t>
  </si>
  <si>
    <t xml:space="preserve"> Donacije</t>
  </si>
  <si>
    <t>Tekuće donacije -PK</t>
  </si>
  <si>
    <t>Kapitalne donacije -PK</t>
  </si>
  <si>
    <t xml:space="preserve"> Opći prihodi i primici</t>
  </si>
  <si>
    <t>Izvor financiranja 5.0.16</t>
  </si>
  <si>
    <t>Pomoći-Ministarstvo regionalnog razvoja i fondova EU</t>
  </si>
  <si>
    <t>Izvor financiranja 5.0.6</t>
  </si>
  <si>
    <t>Izvor financiranja 5.2.42</t>
  </si>
  <si>
    <t>Pomoći-Agencija za plaćanja u poljoprivredi</t>
  </si>
  <si>
    <t>Izvor financiranja 5.2.44</t>
  </si>
  <si>
    <t>Izvor financiranja 5.2.3</t>
  </si>
  <si>
    <t>Izvor financiranja 5.0.12</t>
  </si>
  <si>
    <t>Pomoći-Ministarstvo znanosti, obrazovanja i mladih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</si>
</sst>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2"/>
      <color indexed="8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indexed="8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4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i/>
      <sz val="11"/>
      <color indexed="8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indexed="8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2CC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</cellStyleXfs>
  <cellXfs count="30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2" borderId="0" xfId="0" quotePrefix="1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right" wrapText="1"/>
    </xf>
    <xf numFmtId="3" fontId="3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right"/>
    </xf>
    <xf numFmtId="3" fontId="11" fillId="2" borderId="3" xfId="0" applyNumberFormat="1" applyFont="1" applyFill="1" applyBorder="1" applyAlignment="1">
      <alignment horizontal="right"/>
    </xf>
    <xf numFmtId="3" fontId="11" fillId="2" borderId="4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6" fillId="2" borderId="3" xfId="0" applyNumberFormat="1" applyFont="1" applyFill="1" applyBorder="1" applyAlignment="1" applyProtection="1">
      <alignment horizontal="left" vertical="center" wrapText="1"/>
    </xf>
    <xf numFmtId="0" fontId="17" fillId="6" borderId="3" xfId="1" applyNumberFormat="1" applyFont="1" applyBorder="1" applyAlignment="1" applyProtection="1">
      <alignment horizontal="left" vertical="center" wrapText="1"/>
    </xf>
    <xf numFmtId="0" fontId="17" fillId="6" borderId="3" xfId="1" applyNumberFormat="1" applyFont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4" fontId="16" fillId="6" borderId="4" xfId="1" applyNumberFormat="1" applyFont="1" applyBorder="1" applyAlignment="1">
      <alignment horizontal="right"/>
    </xf>
    <xf numFmtId="4" fontId="16" fillId="6" borderId="3" xfId="1" applyNumberFormat="1" applyFont="1" applyBorder="1" applyAlignment="1">
      <alignment horizontal="right"/>
    </xf>
    <xf numFmtId="4" fontId="17" fillId="6" borderId="3" xfId="1" applyNumberFormat="1" applyFont="1" applyBorder="1" applyAlignment="1">
      <alignment horizontal="right"/>
    </xf>
    <xf numFmtId="4" fontId="17" fillId="6" borderId="1" xfId="1" applyNumberFormat="1" applyFont="1" applyBorder="1" applyAlignment="1">
      <alignment horizontal="right"/>
    </xf>
    <xf numFmtId="0" fontId="0" fillId="0" borderId="0" xfId="0"/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0" fontId="6" fillId="2" borderId="3" xfId="0" quotePrefix="1" applyFont="1" applyFill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left" vertical="center"/>
    </xf>
    <xf numFmtId="0" fontId="14" fillId="7" borderId="3" xfId="2" applyNumberFormat="1" applyFont="1" applyBorder="1" applyAlignment="1" applyProtection="1">
      <alignment horizontal="left" vertical="center" wrapText="1"/>
    </xf>
    <xf numFmtId="0" fontId="15" fillId="7" borderId="3" xfId="2" applyNumberFormat="1" applyFont="1" applyBorder="1" applyAlignment="1" applyProtection="1">
      <alignment horizontal="left" vertical="center" wrapText="1"/>
    </xf>
    <xf numFmtId="0" fontId="13" fillId="7" borderId="3" xfId="2" quotePrefix="1" applyBorder="1" applyAlignment="1">
      <alignment horizontal="left" vertical="center"/>
    </xf>
    <xf numFmtId="0" fontId="1" fillId="7" borderId="3" xfId="2" quotePrefix="1" applyFont="1" applyBorder="1" applyAlignment="1">
      <alignment horizontal="left" vertical="center"/>
    </xf>
    <xf numFmtId="0" fontId="15" fillId="7" borderId="3" xfId="2" quotePrefix="1" applyFont="1" applyBorder="1" applyAlignment="1">
      <alignment horizontal="left" vertical="center"/>
    </xf>
    <xf numFmtId="0" fontId="15" fillId="7" borderId="3" xfId="2" quotePrefix="1" applyFont="1" applyBorder="1" applyAlignment="1">
      <alignment horizontal="left" vertical="center" wrapText="1"/>
    </xf>
    <xf numFmtId="0" fontId="6" fillId="2" borderId="3" xfId="0" quotePrefix="1" applyFont="1" applyFill="1" applyBorder="1" applyAlignment="1">
      <alignment horizontal="left" vertical="center" wrapText="1"/>
    </xf>
    <xf numFmtId="0" fontId="16" fillId="6" borderId="3" xfId="1" applyNumberFormat="1" applyFont="1" applyBorder="1" applyAlignment="1" applyProtection="1">
      <alignment horizontal="left" vertical="center" wrapText="1"/>
    </xf>
    <xf numFmtId="0" fontId="16" fillId="6" borderId="3" xfId="1" quotePrefix="1" applyFont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center" vertical="center"/>
    </xf>
    <xf numFmtId="0" fontId="14" fillId="7" borderId="3" xfId="2" applyNumberFormat="1" applyFont="1" applyBorder="1" applyAlignment="1" applyProtection="1">
      <alignment horizontal="center" vertical="center" wrapText="1"/>
    </xf>
    <xf numFmtId="0" fontId="15" fillId="7" borderId="3" xfId="2" quotePrefix="1" applyFont="1" applyBorder="1" applyAlignment="1">
      <alignment horizontal="center" vertical="center"/>
    </xf>
    <xf numFmtId="0" fontId="13" fillId="7" borderId="3" xfId="2" quotePrefix="1" applyBorder="1" applyAlignment="1">
      <alignment horizontal="center" vertical="center"/>
    </xf>
    <xf numFmtId="0" fontId="16" fillId="6" borderId="3" xfId="1" applyNumberFormat="1" applyFont="1" applyBorder="1" applyAlignment="1" applyProtection="1">
      <alignment horizontal="center" vertical="center" wrapText="1"/>
    </xf>
    <xf numFmtId="0" fontId="8" fillId="8" borderId="3" xfId="0" applyNumberFormat="1" applyFont="1" applyFill="1" applyBorder="1" applyAlignment="1" applyProtection="1">
      <alignment horizontal="left" vertical="center" wrapText="1"/>
    </xf>
    <xf numFmtId="0" fontId="8" fillId="8" borderId="3" xfId="0" applyNumberFormat="1" applyFont="1" applyFill="1" applyBorder="1" applyAlignment="1" applyProtection="1">
      <alignment horizontal="center" vertical="center" wrapText="1"/>
    </xf>
    <xf numFmtId="0" fontId="19" fillId="8" borderId="3" xfId="0" applyNumberFormat="1" applyFont="1" applyFill="1" applyBorder="1" applyAlignment="1" applyProtection="1">
      <alignment horizontal="left" vertical="center" wrapText="1"/>
    </xf>
    <xf numFmtId="3" fontId="18" fillId="7" borderId="3" xfId="2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3" fontId="5" fillId="8" borderId="4" xfId="0" applyNumberFormat="1" applyFont="1" applyFill="1" applyBorder="1" applyAlignment="1">
      <alignment horizontal="right"/>
    </xf>
    <xf numFmtId="3" fontId="5" fillId="5" borderId="3" xfId="0" applyNumberFormat="1" applyFont="1" applyFill="1" applyBorder="1" applyAlignment="1">
      <alignment horizontal="right"/>
    </xf>
    <xf numFmtId="3" fontId="12" fillId="5" borderId="3" xfId="2" applyNumberFormat="1" applyFont="1" applyFill="1" applyBorder="1" applyAlignment="1">
      <alignment horizontal="right"/>
    </xf>
    <xf numFmtId="3" fontId="12" fillId="5" borderId="1" xfId="2" applyNumberFormat="1" applyFont="1" applyFill="1" applyBorder="1" applyAlignment="1">
      <alignment horizontal="right"/>
    </xf>
    <xf numFmtId="3" fontId="18" fillId="5" borderId="3" xfId="2" applyNumberFormat="1" applyFont="1" applyFill="1" applyBorder="1" applyAlignment="1">
      <alignment horizontal="right"/>
    </xf>
    <xf numFmtId="3" fontId="5" fillId="5" borderId="4" xfId="0" applyNumberFormat="1" applyFont="1" applyFill="1" applyBorder="1" applyAlignment="1">
      <alignment horizontal="right"/>
    </xf>
    <xf numFmtId="3" fontId="12" fillId="9" borderId="4" xfId="1" applyNumberFormat="1" applyFont="1" applyFill="1" applyBorder="1" applyAlignment="1">
      <alignment horizontal="right"/>
    </xf>
    <xf numFmtId="0" fontId="22" fillId="0" borderId="0" xfId="0" applyFont="1" applyAlignment="1">
      <alignment vertical="center" wrapText="1"/>
    </xf>
    <xf numFmtId="0" fontId="23" fillId="0" borderId="0" xfId="0" applyFont="1"/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7" fillId="4" borderId="4" xfId="0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28" fillId="0" borderId="3" xfId="1" applyNumberFormat="1" applyFont="1" applyFill="1" applyBorder="1" applyAlignment="1" applyProtection="1">
      <alignment horizontal="left" vertical="center" wrapText="1"/>
    </xf>
    <xf numFmtId="0" fontId="28" fillId="0" borderId="3" xfId="1" applyNumberFormat="1" applyFont="1" applyFill="1" applyBorder="1" applyAlignment="1" applyProtection="1">
      <alignment horizontal="center" vertical="center" wrapText="1"/>
    </xf>
    <xf numFmtId="0" fontId="28" fillId="0" borderId="3" xfId="1" quotePrefix="1" applyFont="1" applyFill="1" applyBorder="1" applyAlignment="1">
      <alignment horizontal="left" vertical="center"/>
    </xf>
    <xf numFmtId="0" fontId="23" fillId="0" borderId="0" xfId="0" applyFont="1" applyFill="1"/>
    <xf numFmtId="0" fontId="31" fillId="0" borderId="3" xfId="0" applyNumberFormat="1" applyFont="1" applyFill="1" applyBorder="1" applyAlignment="1" applyProtection="1">
      <alignment horizontal="left" vertical="center" wrapText="1"/>
    </xf>
    <xf numFmtId="0" fontId="31" fillId="0" borderId="3" xfId="0" applyNumberFormat="1" applyFont="1" applyFill="1" applyBorder="1" applyAlignment="1" applyProtection="1">
      <alignment horizontal="center" vertical="center" wrapText="1"/>
    </xf>
    <xf numFmtId="0" fontId="32" fillId="0" borderId="3" xfId="0" applyNumberFormat="1" applyFont="1" applyFill="1" applyBorder="1" applyAlignment="1" applyProtection="1">
      <alignment horizontal="left" vertical="center" wrapText="1"/>
    </xf>
    <xf numFmtId="3" fontId="33" fillId="0" borderId="4" xfId="0" applyNumberFormat="1" applyFont="1" applyFill="1" applyBorder="1" applyAlignment="1">
      <alignment horizontal="right"/>
    </xf>
    <xf numFmtId="3" fontId="33" fillId="0" borderId="3" xfId="0" applyNumberFormat="1" applyFont="1" applyFill="1" applyBorder="1" applyAlignment="1">
      <alignment horizontal="right"/>
    </xf>
    <xf numFmtId="3" fontId="33" fillId="0" borderId="7" xfId="0" applyNumberFormat="1" applyFont="1" applyFill="1" applyBorder="1" applyAlignment="1">
      <alignment horizontal="right"/>
    </xf>
    <xf numFmtId="0" fontId="34" fillId="0" borderId="0" xfId="0" applyFont="1" applyFill="1" applyBorder="1"/>
    <xf numFmtId="0" fontId="34" fillId="0" borderId="0" xfId="0" applyFont="1" applyFill="1"/>
    <xf numFmtId="3" fontId="33" fillId="0" borderId="0" xfId="0" applyNumberFormat="1" applyFont="1" applyFill="1" applyBorder="1" applyAlignment="1">
      <alignment horizontal="right"/>
    </xf>
    <xf numFmtId="0" fontId="32" fillId="0" borderId="3" xfId="0" quotePrefix="1" applyFont="1" applyFill="1" applyBorder="1" applyAlignment="1">
      <alignment horizontal="left" vertical="center"/>
    </xf>
    <xf numFmtId="0" fontId="31" fillId="0" borderId="3" xfId="0" quotePrefix="1" applyFont="1" applyFill="1" applyBorder="1" applyAlignment="1">
      <alignment horizontal="center" vertical="center"/>
    </xf>
    <xf numFmtId="0" fontId="32" fillId="0" borderId="3" xfId="0" quotePrefix="1" applyFont="1" applyFill="1" applyBorder="1" applyAlignment="1">
      <alignment horizontal="left" vertical="center" wrapText="1"/>
    </xf>
    <xf numFmtId="0" fontId="35" fillId="0" borderId="3" xfId="1" applyNumberFormat="1" applyFont="1" applyFill="1" applyBorder="1" applyAlignment="1" applyProtection="1">
      <alignment horizontal="left" vertical="center" wrapText="1"/>
    </xf>
    <xf numFmtId="0" fontId="23" fillId="0" borderId="3" xfId="1" applyNumberFormat="1" applyFont="1" applyFill="1" applyBorder="1" applyAlignment="1" applyProtection="1">
      <alignment horizontal="center" vertical="center" wrapText="1"/>
    </xf>
    <xf numFmtId="3" fontId="35" fillId="0" borderId="3" xfId="1" applyNumberFormat="1" applyFont="1" applyFill="1" applyBorder="1" applyAlignment="1">
      <alignment horizontal="right"/>
    </xf>
    <xf numFmtId="0" fontId="31" fillId="2" borderId="3" xfId="0" applyNumberFormat="1" applyFont="1" applyFill="1" applyBorder="1" applyAlignment="1" applyProtection="1">
      <alignment horizontal="left" vertical="center" wrapText="1"/>
    </xf>
    <xf numFmtId="0" fontId="31" fillId="2" borderId="3" xfId="0" applyNumberFormat="1" applyFont="1" applyFill="1" applyBorder="1" applyAlignment="1" applyProtection="1">
      <alignment horizontal="center" vertical="center" wrapText="1"/>
    </xf>
    <xf numFmtId="0" fontId="32" fillId="2" borderId="3" xfId="0" quotePrefix="1" applyFont="1" applyFill="1" applyBorder="1" applyAlignment="1">
      <alignment horizontal="left" vertical="center"/>
    </xf>
    <xf numFmtId="3" fontId="33" fillId="2" borderId="4" xfId="0" applyNumberFormat="1" applyFont="1" applyFill="1" applyBorder="1" applyAlignment="1">
      <alignment horizontal="right"/>
    </xf>
    <xf numFmtId="0" fontId="34" fillId="0" borderId="0" xfId="0" applyFont="1"/>
    <xf numFmtId="0" fontId="31" fillId="2" borderId="3" xfId="0" quotePrefix="1" applyFont="1" applyFill="1" applyBorder="1" applyAlignment="1">
      <alignment horizontal="center" vertical="center"/>
    </xf>
    <xf numFmtId="0" fontId="33" fillId="2" borderId="4" xfId="0" applyNumberFormat="1" applyFont="1" applyFill="1" applyBorder="1" applyAlignment="1" applyProtection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36" fillId="0" borderId="3" xfId="1" applyNumberFormat="1" applyFont="1" applyFill="1" applyBorder="1" applyAlignment="1" applyProtection="1">
      <alignment horizontal="left" vertical="center" wrapText="1"/>
    </xf>
    <xf numFmtId="0" fontId="37" fillId="0" borderId="3" xfId="1" applyNumberFormat="1" applyFont="1" applyFill="1" applyBorder="1" applyAlignment="1" applyProtection="1">
      <alignment horizontal="center" vertical="center" wrapText="1"/>
    </xf>
    <xf numFmtId="3" fontId="36" fillId="0" borderId="3" xfId="1" applyNumberFormat="1" applyFont="1" applyFill="1" applyBorder="1" applyAlignment="1">
      <alignment horizontal="right"/>
    </xf>
    <xf numFmtId="0" fontId="32" fillId="2" borderId="3" xfId="0" quotePrefix="1" applyFont="1" applyFill="1" applyBorder="1" applyAlignment="1">
      <alignment horizontal="left" vertical="center" wrapText="1"/>
    </xf>
    <xf numFmtId="0" fontId="38" fillId="0" borderId="3" xfId="0" applyFont="1" applyBorder="1"/>
    <xf numFmtId="0" fontId="31" fillId="2" borderId="3" xfId="0" applyFont="1" applyFill="1" applyBorder="1" applyAlignment="1">
      <alignment horizontal="left" vertical="center" wrapText="1"/>
    </xf>
    <xf numFmtId="3" fontId="39" fillId="2" borderId="4" xfId="0" applyNumberFormat="1" applyFont="1" applyFill="1" applyBorder="1" applyAlignment="1">
      <alignment horizontal="right"/>
    </xf>
    <xf numFmtId="3" fontId="33" fillId="2" borderId="3" xfId="0" applyNumberFormat="1" applyFont="1" applyFill="1" applyBorder="1" applyAlignment="1">
      <alignment horizontal="right"/>
    </xf>
    <xf numFmtId="0" fontId="38" fillId="2" borderId="3" xfId="2" quotePrefix="1" applyFont="1" applyFill="1" applyBorder="1" applyAlignment="1">
      <alignment horizontal="left" vertical="center" wrapText="1"/>
    </xf>
    <xf numFmtId="0" fontId="40" fillId="2" borderId="3" xfId="2" quotePrefix="1" applyFont="1" applyFill="1" applyBorder="1" applyAlignment="1">
      <alignment horizontal="left" vertical="center" wrapText="1"/>
    </xf>
    <xf numFmtId="3" fontId="38" fillId="2" borderId="3" xfId="2" applyNumberFormat="1" applyFont="1" applyFill="1" applyBorder="1" applyAlignment="1">
      <alignment horizontal="right"/>
    </xf>
    <xf numFmtId="3" fontId="40" fillId="2" borderId="4" xfId="2" applyNumberFormat="1" applyFont="1" applyFill="1" applyBorder="1" applyAlignment="1">
      <alignment horizontal="right"/>
    </xf>
    <xf numFmtId="0" fontId="38" fillId="0" borderId="3" xfId="0" quotePrefix="1" applyFont="1" applyBorder="1" applyAlignment="1">
      <alignment horizontal="left"/>
    </xf>
    <xf numFmtId="0" fontId="38" fillId="0" borderId="3" xfId="0" quotePrefix="1" applyFont="1" applyBorder="1" applyAlignment="1">
      <alignment horizontal="left" wrapText="1"/>
    </xf>
    <xf numFmtId="3" fontId="38" fillId="0" borderId="4" xfId="2" applyNumberFormat="1" applyFont="1" applyFill="1" applyBorder="1" applyAlignment="1">
      <alignment horizontal="right"/>
    </xf>
    <xf numFmtId="0" fontId="38" fillId="0" borderId="3" xfId="0" quotePrefix="1" applyFont="1" applyBorder="1" applyAlignment="1">
      <alignment horizontal="left" vertical="center" wrapText="1"/>
    </xf>
    <xf numFmtId="0" fontId="38" fillId="0" borderId="3" xfId="0" quotePrefix="1" applyFont="1" applyBorder="1" applyAlignment="1">
      <alignment horizontal="left" vertical="center"/>
    </xf>
    <xf numFmtId="0" fontId="38" fillId="0" borderId="3" xfId="2" quotePrefix="1" applyFont="1" applyFill="1" applyBorder="1" applyAlignment="1">
      <alignment horizontal="left" vertical="center" wrapText="1"/>
    </xf>
    <xf numFmtId="3" fontId="30" fillId="0" borderId="4" xfId="0" applyNumberFormat="1" applyFont="1" applyFill="1" applyBorder="1"/>
    <xf numFmtId="0" fontId="23" fillId="0" borderId="3" xfId="0" applyFont="1" applyBorder="1"/>
    <xf numFmtId="3" fontId="40" fillId="0" borderId="3" xfId="0" applyNumberFormat="1" applyFont="1" applyFill="1" applyBorder="1"/>
    <xf numFmtId="3" fontId="39" fillId="0" borderId="4" xfId="0" applyNumberFormat="1" applyFont="1" applyFill="1" applyBorder="1" applyAlignment="1">
      <alignment horizontal="right"/>
    </xf>
    <xf numFmtId="3" fontId="38" fillId="0" borderId="3" xfId="2" applyNumberFormat="1" applyFont="1" applyFill="1" applyBorder="1" applyAlignment="1">
      <alignment horizontal="right"/>
    </xf>
    <xf numFmtId="3" fontId="35" fillId="0" borderId="3" xfId="0" applyNumberFormat="1" applyFont="1" applyFill="1" applyBorder="1"/>
    <xf numFmtId="0" fontId="30" fillId="0" borderId="0" xfId="0" applyFont="1"/>
    <xf numFmtId="3" fontId="26" fillId="0" borderId="4" xfId="0" applyNumberFormat="1" applyFont="1" applyFill="1" applyBorder="1" applyAlignment="1">
      <alignment horizontal="right"/>
    </xf>
    <xf numFmtId="0" fontId="41" fillId="2" borderId="3" xfId="0" applyFont="1" applyFill="1" applyBorder="1" applyAlignment="1">
      <alignment horizontal="left" vertical="center" wrapText="1"/>
    </xf>
    <xf numFmtId="3" fontId="27" fillId="0" borderId="3" xfId="0" applyNumberFormat="1" applyFont="1" applyBorder="1" applyAlignment="1">
      <alignment horizontal="right"/>
    </xf>
    <xf numFmtId="49" fontId="40" fillId="0" borderId="3" xfId="0" applyNumberFormat="1" applyFont="1" applyBorder="1"/>
    <xf numFmtId="49" fontId="38" fillId="0" borderId="3" xfId="0" applyNumberFormat="1" applyFont="1" applyBorder="1"/>
    <xf numFmtId="0" fontId="41" fillId="2" borderId="3" xfId="0" applyNumberFormat="1" applyFont="1" applyFill="1" applyBorder="1" applyAlignment="1" applyProtection="1">
      <alignment horizontal="left" vertical="center" wrapText="1"/>
    </xf>
    <xf numFmtId="3" fontId="26" fillId="2" borderId="4" xfId="0" applyNumberFormat="1" applyFont="1" applyFill="1" applyBorder="1" applyAlignment="1">
      <alignment horizontal="right"/>
    </xf>
    <xf numFmtId="3" fontId="33" fillId="0" borderId="3" xfId="0" applyNumberFormat="1" applyFont="1" applyBorder="1" applyAlignment="1">
      <alignment horizontal="right"/>
    </xf>
    <xf numFmtId="0" fontId="42" fillId="2" borderId="3" xfId="0" applyFont="1" applyFill="1" applyBorder="1" applyAlignment="1">
      <alignment horizontal="left" vertical="center"/>
    </xf>
    <xf numFmtId="3" fontId="26" fillId="2" borderId="3" xfId="0" applyNumberFormat="1" applyFont="1" applyFill="1" applyBorder="1" applyAlignment="1">
      <alignment horizontal="right"/>
    </xf>
    <xf numFmtId="0" fontId="42" fillId="2" borderId="3" xfId="0" applyFont="1" applyFill="1" applyBorder="1" applyAlignment="1">
      <alignment horizontal="left" vertical="center" wrapText="1"/>
    </xf>
    <xf numFmtId="0" fontId="41" fillId="2" borderId="3" xfId="0" applyFont="1" applyFill="1" applyBorder="1" applyAlignment="1">
      <alignment horizontal="left" vertical="center"/>
    </xf>
    <xf numFmtId="0" fontId="41" fillId="2" borderId="3" xfId="0" applyFont="1" applyFill="1" applyBorder="1" applyAlignment="1">
      <alignment vertical="center" wrapText="1"/>
    </xf>
    <xf numFmtId="0" fontId="42" fillId="2" borderId="3" xfId="0" applyFont="1" applyFill="1" applyBorder="1" applyAlignment="1">
      <alignment vertical="center" wrapText="1"/>
    </xf>
    <xf numFmtId="3" fontId="26" fillId="2" borderId="3" xfId="0" applyNumberFormat="1" applyFont="1" applyFill="1" applyBorder="1" applyAlignment="1">
      <alignment horizontal="right" wrapText="1"/>
    </xf>
    <xf numFmtId="0" fontId="27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3" fontId="24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7" fillId="4" borderId="4" xfId="0" applyNumberFormat="1" applyFont="1" applyFill="1" applyBorder="1" applyAlignment="1" applyProtection="1">
      <alignment horizontal="center" vertical="center" wrapText="1"/>
    </xf>
    <xf numFmtId="3" fontId="27" fillId="4" borderId="3" xfId="0" applyNumberFormat="1" applyFont="1" applyFill="1" applyBorder="1" applyAlignment="1">
      <alignment horizontal="center" vertical="center" wrapText="1"/>
    </xf>
    <xf numFmtId="4" fontId="27" fillId="4" borderId="3" xfId="0" applyNumberFormat="1" applyFont="1" applyFill="1" applyBorder="1" applyAlignment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left" vertical="center" wrapText="1"/>
    </xf>
    <xf numFmtId="3" fontId="27" fillId="0" borderId="4" xfId="0" applyNumberFormat="1" applyFont="1" applyFill="1" applyBorder="1" applyAlignment="1" applyProtection="1">
      <alignment horizontal="center" vertical="center" wrapText="1"/>
    </xf>
    <xf numFmtId="4" fontId="27" fillId="0" borderId="4" xfId="0" applyNumberFormat="1" applyFont="1" applyFill="1" applyBorder="1" applyAlignment="1" applyProtection="1">
      <alignment horizontal="center" vertical="center" wrapText="1"/>
    </xf>
    <xf numFmtId="0" fontId="27" fillId="2" borderId="4" xfId="0" applyNumberFormat="1" applyFont="1" applyFill="1" applyBorder="1" applyAlignment="1" applyProtection="1">
      <alignment horizontal="left" vertical="center" wrapText="1"/>
    </xf>
    <xf numFmtId="3" fontId="27" fillId="2" borderId="4" xfId="0" applyNumberFormat="1" applyFont="1" applyFill="1" applyBorder="1" applyAlignment="1">
      <alignment horizontal="right"/>
    </xf>
    <xf numFmtId="4" fontId="27" fillId="2" borderId="4" xfId="0" applyNumberFormat="1" applyFont="1" applyFill="1" applyBorder="1" applyAlignment="1">
      <alignment horizontal="right"/>
    </xf>
    <xf numFmtId="0" fontId="35" fillId="0" borderId="0" xfId="0" applyFont="1"/>
    <xf numFmtId="0" fontId="27" fillId="5" borderId="4" xfId="0" applyNumberFormat="1" applyFont="1" applyFill="1" applyBorder="1" applyAlignment="1" applyProtection="1">
      <alignment horizontal="left" vertical="center" wrapText="1"/>
    </xf>
    <xf numFmtId="3" fontId="27" fillId="5" borderId="4" xfId="0" applyNumberFormat="1" applyFont="1" applyFill="1" applyBorder="1" applyAlignment="1">
      <alignment horizontal="right"/>
    </xf>
    <xf numFmtId="3" fontId="27" fillId="5" borderId="3" xfId="0" applyNumberFormat="1" applyFont="1" applyFill="1" applyBorder="1" applyAlignment="1">
      <alignment horizontal="right"/>
    </xf>
    <xf numFmtId="4" fontId="27" fillId="5" borderId="3" xfId="0" applyNumberFormat="1" applyFont="1" applyFill="1" applyBorder="1" applyAlignment="1">
      <alignment horizontal="right"/>
    </xf>
    <xf numFmtId="3" fontId="26" fillId="3" borderId="4" xfId="0" applyNumberFormat="1" applyFont="1" applyFill="1" applyBorder="1" applyAlignment="1">
      <alignment horizontal="right"/>
    </xf>
    <xf numFmtId="3" fontId="26" fillId="3" borderId="3" xfId="0" applyNumberFormat="1" applyFont="1" applyFill="1" applyBorder="1" applyAlignment="1">
      <alignment horizontal="right"/>
    </xf>
    <xf numFmtId="4" fontId="26" fillId="3" borderId="3" xfId="0" applyNumberFormat="1" applyFont="1" applyFill="1" applyBorder="1" applyAlignment="1">
      <alignment horizontal="right"/>
    </xf>
    <xf numFmtId="3" fontId="27" fillId="2" borderId="3" xfId="0" applyNumberFormat="1" applyFont="1" applyFill="1" applyBorder="1" applyAlignment="1">
      <alignment horizontal="right"/>
    </xf>
    <xf numFmtId="4" fontId="27" fillId="2" borderId="3" xfId="0" applyNumberFormat="1" applyFont="1" applyFill="1" applyBorder="1" applyAlignment="1">
      <alignment horizontal="right"/>
    </xf>
    <xf numFmtId="0" fontId="26" fillId="2" borderId="4" xfId="0" applyNumberFormat="1" applyFont="1" applyFill="1" applyBorder="1" applyAlignment="1" applyProtection="1">
      <alignment horizontal="left" vertical="center" wrapText="1"/>
    </xf>
    <xf numFmtId="3" fontId="30" fillId="0" borderId="3" xfId="0" applyNumberFormat="1" applyFont="1" applyBorder="1"/>
    <xf numFmtId="4" fontId="26" fillId="2" borderId="3" xfId="0" applyNumberFormat="1" applyFont="1" applyFill="1" applyBorder="1" applyAlignment="1">
      <alignment horizontal="right"/>
    </xf>
    <xf numFmtId="4" fontId="27" fillId="5" borderId="4" xfId="0" applyNumberFormat="1" applyFont="1" applyFill="1" applyBorder="1" applyAlignment="1">
      <alignment horizontal="right"/>
    </xf>
    <xf numFmtId="0" fontId="26" fillId="3" borderId="4" xfId="0" applyNumberFormat="1" applyFont="1" applyFill="1" applyBorder="1" applyAlignment="1" applyProtection="1">
      <alignment horizontal="left" vertical="center" wrapText="1"/>
    </xf>
    <xf numFmtId="0" fontId="26" fillId="2" borderId="1" xfId="0" applyNumberFormat="1" applyFont="1" applyFill="1" applyBorder="1" applyAlignment="1" applyProtection="1">
      <alignment horizontal="left" vertical="center" wrapText="1" indent="1"/>
    </xf>
    <xf numFmtId="0" fontId="26" fillId="2" borderId="2" xfId="0" applyNumberFormat="1" applyFont="1" applyFill="1" applyBorder="1" applyAlignment="1" applyProtection="1">
      <alignment horizontal="left" vertical="center" wrapText="1" indent="1"/>
    </xf>
    <xf numFmtId="0" fontId="26" fillId="2" borderId="4" xfId="0" applyNumberFormat="1" applyFont="1" applyFill="1" applyBorder="1" applyAlignment="1" applyProtection="1">
      <alignment horizontal="left" vertical="center" wrapText="1" indent="1"/>
    </xf>
    <xf numFmtId="3" fontId="39" fillId="2" borderId="3" xfId="0" applyNumberFormat="1" applyFont="1" applyFill="1" applyBorder="1" applyAlignment="1">
      <alignment horizontal="right"/>
    </xf>
    <xf numFmtId="4" fontId="39" fillId="2" borderId="3" xfId="0" applyNumberFormat="1" applyFont="1" applyFill="1" applyBorder="1" applyAlignment="1">
      <alignment horizontal="right"/>
    </xf>
    <xf numFmtId="4" fontId="26" fillId="3" borderId="4" xfId="0" applyNumberFormat="1" applyFont="1" applyFill="1" applyBorder="1" applyAlignment="1">
      <alignment horizontal="right"/>
    </xf>
    <xf numFmtId="3" fontId="23" fillId="0" borderId="0" xfId="0" applyNumberFormat="1" applyFont="1"/>
    <xf numFmtId="0" fontId="27" fillId="5" borderId="4" xfId="0" applyFont="1" applyFill="1" applyBorder="1" applyAlignment="1">
      <alignment horizontal="left" vertical="center" wrapText="1"/>
    </xf>
    <xf numFmtId="0" fontId="26" fillId="3" borderId="4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 indent="1"/>
    </xf>
    <xf numFmtId="0" fontId="26" fillId="2" borderId="4" xfId="0" applyFont="1" applyFill="1" applyBorder="1" applyAlignment="1">
      <alignment horizontal="left" vertical="center" wrapText="1" indent="1"/>
    </xf>
    <xf numFmtId="0" fontId="27" fillId="2" borderId="4" xfId="0" applyFont="1" applyFill="1" applyBorder="1" applyAlignment="1">
      <alignment horizontal="left" vertical="center" wrapText="1"/>
    </xf>
    <xf numFmtId="4" fontId="39" fillId="2" borderId="3" xfId="0" applyNumberFormat="1" applyFont="1" applyFill="1" applyBorder="1" applyAlignment="1">
      <alignment horizontal="right" wrapText="1"/>
    </xf>
    <xf numFmtId="3" fontId="39" fillId="2" borderId="3" xfId="0" applyNumberFormat="1" applyFont="1" applyFill="1" applyBorder="1" applyAlignment="1">
      <alignment horizontal="right" wrapText="1"/>
    </xf>
    <xf numFmtId="0" fontId="26" fillId="2" borderId="1" xfId="0" applyFont="1" applyFill="1" applyBorder="1" applyAlignment="1">
      <alignment horizontal="left" vertical="center" wrapText="1" indent="1"/>
    </xf>
    <xf numFmtId="4" fontId="26" fillId="2" borderId="3" xfId="0" applyNumberFormat="1" applyFont="1" applyFill="1" applyBorder="1" applyAlignment="1">
      <alignment horizontal="right" wrapText="1"/>
    </xf>
    <xf numFmtId="3" fontId="29" fillId="0" borderId="3" xfId="0" applyNumberFormat="1" applyFont="1" applyBorder="1"/>
    <xf numFmtId="4" fontId="29" fillId="0" borderId="3" xfId="0" applyNumberFormat="1" applyFont="1" applyBorder="1"/>
    <xf numFmtId="3" fontId="26" fillId="0" borderId="3" xfId="0" applyNumberFormat="1" applyFont="1" applyFill="1" applyBorder="1" applyAlignment="1">
      <alignment horizontal="right"/>
    </xf>
    <xf numFmtId="4" fontId="26" fillId="2" borderId="3" xfId="0" applyNumberFormat="1" applyFont="1" applyFill="1" applyBorder="1" applyAlignment="1" applyProtection="1">
      <alignment horizontal="right" wrapText="1"/>
    </xf>
    <xf numFmtId="3" fontId="26" fillId="2" borderId="3" xfId="0" applyNumberFormat="1" applyFont="1" applyFill="1" applyBorder="1" applyAlignment="1" applyProtection="1">
      <alignment horizontal="right" wrapText="1"/>
    </xf>
    <xf numFmtId="4" fontId="26" fillId="0" borderId="3" xfId="0" applyNumberFormat="1" applyFont="1" applyFill="1" applyBorder="1" applyAlignment="1">
      <alignment horizontal="right"/>
    </xf>
    <xf numFmtId="4" fontId="26" fillId="0" borderId="4" xfId="0" applyNumberFormat="1" applyFont="1" applyBorder="1" applyAlignment="1">
      <alignment horizontal="right"/>
    </xf>
    <xf numFmtId="3" fontId="26" fillId="0" borderId="4" xfId="0" applyNumberFormat="1" applyFont="1" applyBorder="1" applyAlignment="1">
      <alignment horizontal="right"/>
    </xf>
    <xf numFmtId="4" fontId="27" fillId="0" borderId="4" xfId="0" applyNumberFormat="1" applyFont="1" applyBorder="1" applyAlignment="1">
      <alignment horizontal="right"/>
    </xf>
    <xf numFmtId="3" fontId="27" fillId="0" borderId="4" xfId="0" applyNumberFormat="1" applyFont="1" applyBorder="1" applyAlignment="1">
      <alignment horizontal="right"/>
    </xf>
    <xf numFmtId="4" fontId="26" fillId="2" borderId="4" xfId="0" applyNumberFormat="1" applyFont="1" applyFill="1" applyBorder="1" applyAlignment="1">
      <alignment horizontal="right"/>
    </xf>
    <xf numFmtId="4" fontId="26" fillId="0" borderId="3" xfId="0" applyNumberFormat="1" applyFont="1" applyBorder="1" applyAlignment="1">
      <alignment horizontal="right"/>
    </xf>
    <xf numFmtId="3" fontId="26" fillId="0" borderId="3" xfId="0" applyNumberFormat="1" applyFont="1" applyBorder="1" applyAlignment="1">
      <alignment horizontal="right"/>
    </xf>
    <xf numFmtId="4" fontId="27" fillId="5" borderId="3" xfId="0" applyNumberFormat="1" applyFont="1" applyFill="1" applyBorder="1" applyAlignment="1" applyProtection="1">
      <alignment horizontal="right" wrapText="1"/>
    </xf>
    <xf numFmtId="3" fontId="27" fillId="5" borderId="3" xfId="0" applyNumberFormat="1" applyFont="1" applyFill="1" applyBorder="1" applyAlignment="1" applyProtection="1">
      <alignment horizontal="right" wrapText="1"/>
    </xf>
    <xf numFmtId="4" fontId="26" fillId="3" borderId="3" xfId="0" applyNumberFormat="1" applyFont="1" applyFill="1" applyBorder="1" applyAlignment="1" applyProtection="1">
      <alignment horizontal="right" wrapText="1"/>
    </xf>
    <xf numFmtId="3" fontId="26" fillId="3" borderId="3" xfId="0" applyNumberFormat="1" applyFont="1" applyFill="1" applyBorder="1" applyAlignment="1" applyProtection="1">
      <alignment horizontal="right" wrapText="1"/>
    </xf>
    <xf numFmtId="3" fontId="27" fillId="0" borderId="4" xfId="0" applyNumberFormat="1" applyFont="1" applyFill="1" applyBorder="1" applyAlignment="1">
      <alignment horizontal="right"/>
    </xf>
    <xf numFmtId="4" fontId="29" fillId="0" borderId="3" xfId="0" applyNumberFormat="1" applyFont="1" applyFill="1" applyBorder="1"/>
    <xf numFmtId="3" fontId="29" fillId="0" borderId="3" xfId="0" applyNumberFormat="1" applyFont="1" applyFill="1" applyBorder="1"/>
    <xf numFmtId="0" fontId="26" fillId="0" borderId="4" xfId="0" applyNumberFormat="1" applyFont="1" applyFill="1" applyBorder="1" applyAlignment="1" applyProtection="1">
      <alignment horizontal="left" vertical="center" wrapText="1"/>
    </xf>
    <xf numFmtId="4" fontId="23" fillId="0" borderId="0" xfId="0" applyNumberFormat="1" applyFont="1"/>
    <xf numFmtId="0" fontId="24" fillId="0" borderId="0" xfId="0" applyFont="1" applyAlignment="1">
      <alignment horizontal="left" wrapText="1"/>
    </xf>
    <xf numFmtId="0" fontId="43" fillId="0" borderId="0" xfId="0" applyFont="1" applyAlignment="1">
      <alignment wrapText="1"/>
    </xf>
    <xf numFmtId="0" fontId="24" fillId="0" borderId="5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/>
    </xf>
    <xf numFmtId="0" fontId="29" fillId="0" borderId="5" xfId="0" applyFont="1" applyBorder="1" applyAlignment="1">
      <alignment horizontal="right" vertical="center"/>
    </xf>
    <xf numFmtId="0" fontId="27" fillId="0" borderId="1" xfId="0" quotePrefix="1" applyFont="1" applyBorder="1" applyAlignment="1">
      <alignment horizontal="left" wrapText="1"/>
    </xf>
    <xf numFmtId="0" fontId="27" fillId="0" borderId="2" xfId="0" quotePrefix="1" applyFont="1" applyBorder="1" applyAlignment="1">
      <alignment horizontal="left" wrapText="1"/>
    </xf>
    <xf numFmtId="0" fontId="27" fillId="0" borderId="2" xfId="0" quotePrefix="1" applyFont="1" applyBorder="1" applyAlignment="1">
      <alignment horizontal="center" wrapText="1"/>
    </xf>
    <xf numFmtId="0" fontId="27" fillId="0" borderId="2" xfId="0" quotePrefix="1" applyFont="1" applyBorder="1" applyAlignment="1">
      <alignment horizontal="left"/>
    </xf>
    <xf numFmtId="0" fontId="27" fillId="2" borderId="3" xfId="0" applyFont="1" applyFill="1" applyBorder="1" applyAlignment="1">
      <alignment horizontal="center" vertical="center" wrapText="1"/>
    </xf>
    <xf numFmtId="3" fontId="27" fillId="3" borderId="3" xfId="0" applyNumberFormat="1" applyFont="1" applyFill="1" applyBorder="1" applyAlignment="1">
      <alignment horizontal="right"/>
    </xf>
    <xf numFmtId="0" fontId="41" fillId="3" borderId="1" xfId="0" applyFont="1" applyFill="1" applyBorder="1" applyAlignment="1">
      <alignment horizontal="left" vertical="center"/>
    </xf>
    <xf numFmtId="0" fontId="42" fillId="3" borderId="2" xfId="0" applyFont="1" applyFill="1" applyBorder="1" applyAlignment="1">
      <alignment vertical="center"/>
    </xf>
    <xf numFmtId="0" fontId="43" fillId="0" borderId="0" xfId="0" applyFont="1" applyAlignment="1">
      <alignment horizontal="center" vertical="center" wrapText="1"/>
    </xf>
    <xf numFmtId="0" fontId="26" fillId="0" borderId="0" xfId="0" applyFont="1"/>
    <xf numFmtId="0" fontId="24" fillId="0" borderId="0" xfId="0" quotePrefix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5" fillId="0" borderId="0" xfId="0" applyFont="1" applyAlignment="1">
      <alignment wrapText="1"/>
    </xf>
    <xf numFmtId="3" fontId="41" fillId="4" borderId="1" xfId="0" quotePrefix="1" applyNumberFormat="1" applyFont="1" applyFill="1" applyBorder="1" applyAlignment="1">
      <alignment horizontal="right"/>
    </xf>
    <xf numFmtId="3" fontId="41" fillId="4" borderId="3" xfId="0" applyNumberFormat="1" applyFont="1" applyFill="1" applyBorder="1" applyAlignment="1">
      <alignment horizontal="right" wrapText="1"/>
    </xf>
    <xf numFmtId="3" fontId="41" fillId="3" borderId="1" xfId="0" quotePrefix="1" applyNumberFormat="1" applyFont="1" applyFill="1" applyBorder="1" applyAlignment="1">
      <alignment horizontal="right"/>
    </xf>
    <xf numFmtId="3" fontId="41" fillId="3" borderId="3" xfId="0" quotePrefix="1" applyNumberFormat="1" applyFont="1" applyFill="1" applyBorder="1" applyAlignment="1">
      <alignment horizontal="right"/>
    </xf>
    <xf numFmtId="0" fontId="44" fillId="0" borderId="0" xfId="0" applyFont="1" applyAlignment="1">
      <alignment horizontal="center" vertical="center" wrapText="1"/>
    </xf>
    <xf numFmtId="0" fontId="45" fillId="0" borderId="0" xfId="0" applyFont="1" applyAlignment="1">
      <alignment wrapText="1"/>
    </xf>
    <xf numFmtId="0" fontId="46" fillId="0" borderId="0" xfId="0" quotePrefix="1" applyFont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2" fillId="0" borderId="0" xfId="0" applyFont="1"/>
    <xf numFmtId="3" fontId="27" fillId="3" borderId="1" xfId="0" quotePrefix="1" applyNumberFormat="1" applyFont="1" applyFill="1" applyBorder="1" applyAlignment="1">
      <alignment horizontal="right"/>
    </xf>
    <xf numFmtId="3" fontId="27" fillId="3" borderId="3" xfId="0" quotePrefix="1" applyNumberFormat="1" applyFont="1" applyFill="1" applyBorder="1" applyAlignment="1">
      <alignment horizontal="right"/>
    </xf>
    <xf numFmtId="0" fontId="23" fillId="0" borderId="3" xfId="1" applyNumberFormat="1" applyFont="1" applyFill="1" applyBorder="1" applyAlignment="1" applyProtection="1">
      <alignment horizontal="left" vertical="center" wrapText="1"/>
    </xf>
    <xf numFmtId="3" fontId="35" fillId="0" borderId="4" xfId="1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34" fillId="0" borderId="3" xfId="0" applyFont="1" applyBorder="1"/>
    <xf numFmtId="0" fontId="48" fillId="0" borderId="3" xfId="0" applyFont="1" applyBorder="1" applyAlignment="1">
      <alignment horizontal="left" vertical="center" wrapText="1"/>
    </xf>
    <xf numFmtId="3" fontId="48" fillId="0" borderId="4" xfId="0" applyNumberFormat="1" applyFont="1" applyBorder="1" applyAlignment="1">
      <alignment horizontal="right" vertical="center" wrapText="1"/>
    </xf>
    <xf numFmtId="0" fontId="48" fillId="0" borderId="3" xfId="0" applyFont="1" applyFill="1" applyBorder="1" applyAlignment="1">
      <alignment horizontal="left" vertical="center" wrapText="1"/>
    </xf>
    <xf numFmtId="3" fontId="49" fillId="0" borderId="3" xfId="0" applyNumberFormat="1" applyFont="1" applyFill="1" applyBorder="1"/>
    <xf numFmtId="0" fontId="50" fillId="2" borderId="3" xfId="0" applyFont="1" applyFill="1" applyBorder="1" applyAlignment="1">
      <alignment horizontal="left" vertical="center" wrapText="1"/>
    </xf>
    <xf numFmtId="3" fontId="51" fillId="0" borderId="3" xfId="0" applyNumberFormat="1" applyFont="1" applyBorder="1" applyAlignment="1">
      <alignment horizontal="right"/>
    </xf>
    <xf numFmtId="0" fontId="31" fillId="2" borderId="3" xfId="0" quotePrefix="1" applyFont="1" applyFill="1" applyBorder="1" applyAlignment="1">
      <alignment horizontal="left" vertical="center" wrapText="1"/>
    </xf>
    <xf numFmtId="0" fontId="27" fillId="2" borderId="4" xfId="0" applyNumberFormat="1" applyFont="1" applyFill="1" applyBorder="1" applyAlignment="1" applyProtection="1">
      <alignment horizontal="left" vertical="center" wrapText="1"/>
    </xf>
    <xf numFmtId="0" fontId="26" fillId="2" borderId="2" xfId="0" applyNumberFormat="1" applyFont="1" applyFill="1" applyBorder="1" applyAlignment="1" applyProtection="1">
      <alignment horizontal="left" vertical="center" wrapText="1" indent="1"/>
    </xf>
    <xf numFmtId="0" fontId="26" fillId="2" borderId="4" xfId="0" applyNumberFormat="1" applyFont="1" applyFill="1" applyBorder="1" applyAlignment="1" applyProtection="1">
      <alignment horizontal="left" vertical="center" wrapText="1" indent="1"/>
    </xf>
    <xf numFmtId="0" fontId="27" fillId="2" borderId="4" xfId="0" applyNumberFormat="1" applyFont="1" applyFill="1" applyBorder="1" applyAlignment="1" applyProtection="1">
      <alignment horizontal="left" vertical="center" wrapText="1"/>
    </xf>
    <xf numFmtId="0" fontId="26" fillId="2" borderId="1" xfId="0" applyNumberFormat="1" applyFont="1" applyFill="1" applyBorder="1" applyAlignment="1" applyProtection="1">
      <alignment horizontal="left" vertical="center" wrapText="1" indent="1"/>
    </xf>
    <xf numFmtId="0" fontId="26" fillId="2" borderId="2" xfId="0" applyNumberFormat="1" applyFont="1" applyFill="1" applyBorder="1" applyAlignment="1" applyProtection="1">
      <alignment horizontal="left" vertical="center" wrapText="1" indent="1"/>
    </xf>
    <xf numFmtId="0" fontId="26" fillId="2" borderId="4" xfId="0" applyNumberFormat="1" applyFont="1" applyFill="1" applyBorder="1" applyAlignment="1" applyProtection="1">
      <alignment horizontal="left" vertical="center" wrapText="1" indent="1"/>
    </xf>
    <xf numFmtId="3" fontId="27" fillId="0" borderId="3" xfId="0" applyNumberFormat="1" applyFont="1" applyBorder="1" applyAlignment="1">
      <alignment horizontal="center" vertical="center" wrapText="1"/>
    </xf>
    <xf numFmtId="3" fontId="41" fillId="4" borderId="3" xfId="0" quotePrefix="1" applyNumberFormat="1" applyFont="1" applyFill="1" applyBorder="1" applyAlignment="1">
      <alignment horizontal="right"/>
    </xf>
    <xf numFmtId="0" fontId="27" fillId="5" borderId="4" xfId="0" applyNumberFormat="1" applyFont="1" applyFill="1" applyBorder="1" applyAlignment="1" applyProtection="1">
      <alignment horizontal="left" vertical="center" wrapText="1"/>
    </xf>
    <xf numFmtId="0" fontId="41" fillId="0" borderId="1" xfId="0" quotePrefix="1" applyFont="1" applyBorder="1" applyAlignment="1">
      <alignment horizontal="left" vertical="center"/>
    </xf>
    <xf numFmtId="0" fontId="42" fillId="0" borderId="2" xfId="0" applyFont="1" applyBorder="1" applyAlignment="1">
      <alignment vertical="center"/>
    </xf>
    <xf numFmtId="0" fontId="41" fillId="3" borderId="1" xfId="0" quotePrefix="1" applyFont="1" applyFill="1" applyBorder="1" applyAlignment="1">
      <alignment horizontal="left" vertical="center" wrapText="1"/>
    </xf>
    <xf numFmtId="0" fontId="42" fillId="3" borderId="2" xfId="0" applyFont="1" applyFill="1" applyBorder="1" applyAlignment="1">
      <alignment vertical="center" wrapText="1"/>
    </xf>
    <xf numFmtId="0" fontId="41" fillId="0" borderId="1" xfId="0" quotePrefix="1" applyFont="1" applyBorder="1" applyAlignment="1">
      <alignment horizontal="left" vertical="center" wrapText="1"/>
    </xf>
    <xf numFmtId="0" fontId="42" fillId="0" borderId="2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5" fillId="0" borderId="0" xfId="0" applyFont="1" applyAlignment="1">
      <alignment wrapText="1"/>
    </xf>
    <xf numFmtId="0" fontId="41" fillId="3" borderId="1" xfId="0" applyFont="1" applyFill="1" applyBorder="1" applyAlignment="1">
      <alignment horizontal="left" vertical="center" wrapText="1"/>
    </xf>
    <xf numFmtId="0" fontId="42" fillId="3" borderId="2" xfId="0" applyFont="1" applyFill="1" applyBorder="1" applyAlignment="1">
      <alignment vertical="center"/>
    </xf>
    <xf numFmtId="0" fontId="41" fillId="0" borderId="1" xfId="0" applyFont="1" applyBorder="1" applyAlignment="1">
      <alignment horizontal="left" vertical="center" wrapText="1"/>
    </xf>
    <xf numFmtId="0" fontId="41" fillId="3" borderId="2" xfId="0" applyFont="1" applyFill="1" applyBorder="1" applyAlignment="1">
      <alignment horizontal="left" vertical="center" wrapText="1"/>
    </xf>
    <xf numFmtId="0" fontId="41" fillId="3" borderId="4" xfId="0" applyFont="1" applyFill="1" applyBorder="1" applyAlignment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0" fontId="41" fillId="4" borderId="1" xfId="0" applyFont="1" applyFill="1" applyBorder="1" applyAlignment="1">
      <alignment horizontal="left" vertical="center" wrapText="1"/>
    </xf>
    <xf numFmtId="0" fontId="41" fillId="4" borderId="2" xfId="0" applyFont="1" applyFill="1" applyBorder="1" applyAlignment="1">
      <alignment horizontal="left" vertical="center" wrapText="1"/>
    </xf>
    <xf numFmtId="0" fontId="41" fillId="4" borderId="4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8" fillId="0" borderId="0" xfId="2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33" fillId="3" borderId="1" xfId="0" applyNumberFormat="1" applyFont="1" applyFill="1" applyBorder="1" applyAlignment="1" applyProtection="1">
      <alignment horizontal="left" vertical="center" wrapText="1"/>
    </xf>
    <xf numFmtId="0" fontId="33" fillId="3" borderId="2" xfId="0" applyNumberFormat="1" applyFont="1" applyFill="1" applyBorder="1" applyAlignment="1" applyProtection="1">
      <alignment horizontal="left" vertical="center" wrapText="1"/>
    </xf>
    <xf numFmtId="0" fontId="33" fillId="3" borderId="4" xfId="0" applyNumberFormat="1" applyFont="1" applyFill="1" applyBorder="1" applyAlignment="1" applyProtection="1">
      <alignment horizontal="left" vertical="center" wrapText="1"/>
    </xf>
    <xf numFmtId="0" fontId="27" fillId="5" borderId="1" xfId="0" applyNumberFormat="1" applyFont="1" applyFill="1" applyBorder="1" applyAlignment="1" applyProtection="1">
      <alignment horizontal="left" vertical="center" wrapText="1"/>
    </xf>
    <xf numFmtId="0" fontId="27" fillId="5" borderId="2" xfId="0" applyNumberFormat="1" applyFont="1" applyFill="1" applyBorder="1" applyAlignment="1" applyProtection="1">
      <alignment horizontal="left" vertical="center" wrapText="1"/>
    </xf>
    <xf numFmtId="0" fontId="27" fillId="5" borderId="4" xfId="0" applyNumberFormat="1" applyFont="1" applyFill="1" applyBorder="1" applyAlignment="1" applyProtection="1">
      <alignment horizontal="left" vertical="center" wrapText="1"/>
    </xf>
    <xf numFmtId="0" fontId="33" fillId="3" borderId="1" xfId="0" applyFont="1" applyFill="1" applyBorder="1" applyAlignment="1">
      <alignment horizontal="left" vertical="center" wrapText="1"/>
    </xf>
    <xf numFmtId="0" fontId="33" fillId="3" borderId="2" xfId="0" applyFont="1" applyFill="1" applyBorder="1" applyAlignment="1">
      <alignment horizontal="left" vertical="center" wrapText="1"/>
    </xf>
    <xf numFmtId="0" fontId="33" fillId="3" borderId="4" xfId="0" applyFont="1" applyFill="1" applyBorder="1" applyAlignment="1">
      <alignment horizontal="left" vertical="center" wrapText="1"/>
    </xf>
    <xf numFmtId="0" fontId="27" fillId="5" borderId="1" xfId="0" applyFont="1" applyFill="1" applyBorder="1" applyAlignment="1">
      <alignment horizontal="left" vertical="center" wrapText="1"/>
    </xf>
    <xf numFmtId="0" fontId="27" fillId="5" borderId="2" xfId="0" applyFont="1" applyFill="1" applyBorder="1" applyAlignment="1">
      <alignment horizontal="left" vertical="center" wrapText="1"/>
    </xf>
    <xf numFmtId="0" fontId="27" fillId="5" borderId="4" xfId="0" applyFont="1" applyFill="1" applyBorder="1" applyAlignment="1">
      <alignment horizontal="left" vertical="center" wrapText="1"/>
    </xf>
    <xf numFmtId="0" fontId="27" fillId="2" borderId="1" xfId="0" applyNumberFormat="1" applyFont="1" applyFill="1" applyBorder="1" applyAlignment="1" applyProtection="1">
      <alignment horizontal="left" vertical="center" wrapText="1"/>
    </xf>
    <xf numFmtId="0" fontId="27" fillId="2" borderId="2" xfId="0" applyNumberFormat="1" applyFont="1" applyFill="1" applyBorder="1" applyAlignment="1" applyProtection="1">
      <alignment horizontal="left" vertical="center" wrapText="1"/>
    </xf>
    <xf numFmtId="0" fontId="27" fillId="2" borderId="4" xfId="0" applyNumberFormat="1" applyFont="1" applyFill="1" applyBorder="1" applyAlignment="1" applyProtection="1">
      <alignment horizontal="left" vertical="center" wrapText="1"/>
    </xf>
    <xf numFmtId="0" fontId="27" fillId="4" borderId="1" xfId="0" applyNumberFormat="1" applyFont="1" applyFill="1" applyBorder="1" applyAlignment="1" applyProtection="1">
      <alignment horizontal="center" vertical="center" wrapText="1"/>
    </xf>
    <xf numFmtId="0" fontId="27" fillId="4" borderId="2" xfId="0" applyNumberFormat="1" applyFont="1" applyFill="1" applyBorder="1" applyAlignment="1" applyProtection="1">
      <alignment horizontal="center" vertical="center" wrapText="1"/>
    </xf>
    <xf numFmtId="0" fontId="27" fillId="4" borderId="4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left" vertical="center" wrapText="1"/>
    </xf>
    <xf numFmtId="0" fontId="27" fillId="0" borderId="2" xfId="0" applyNumberFormat="1" applyFont="1" applyFill="1" applyBorder="1" applyAlignment="1" applyProtection="1">
      <alignment horizontal="left" vertical="center" wrapText="1"/>
    </xf>
    <xf numFmtId="0" fontId="27" fillId="0" borderId="4" xfId="0" applyNumberFormat="1" applyFont="1" applyFill="1" applyBorder="1" applyAlignment="1" applyProtection="1">
      <alignment horizontal="left" vertical="center" wrapText="1"/>
    </xf>
    <xf numFmtId="0" fontId="26" fillId="2" borderId="1" xfId="0" applyNumberFormat="1" applyFont="1" applyFill="1" applyBorder="1" applyAlignment="1" applyProtection="1">
      <alignment horizontal="left" vertical="center" wrapText="1" indent="1"/>
    </xf>
    <xf numFmtId="0" fontId="26" fillId="2" borderId="2" xfId="0" applyNumberFormat="1" applyFont="1" applyFill="1" applyBorder="1" applyAlignment="1" applyProtection="1">
      <alignment horizontal="left" vertical="center" wrapText="1" indent="1"/>
    </xf>
    <xf numFmtId="0" fontId="26" fillId="2" borderId="4" xfId="0" applyNumberFormat="1" applyFont="1" applyFill="1" applyBorder="1" applyAlignment="1" applyProtection="1">
      <alignment horizontal="left" vertical="center" wrapText="1" inden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3" fontId="40" fillId="0" borderId="4" xfId="2" applyNumberFormat="1" applyFont="1" applyFill="1" applyBorder="1" applyAlignment="1">
      <alignment horizontal="right"/>
    </xf>
    <xf numFmtId="0" fontId="22" fillId="0" borderId="0" xfId="0" applyFont="1" applyAlignment="1">
      <alignment horizontal="center" wrapText="1"/>
    </xf>
    <xf numFmtId="3" fontId="51" fillId="0" borderId="4" xfId="0" applyNumberFormat="1" applyFont="1" applyFill="1" applyBorder="1" applyAlignment="1" applyProtection="1">
      <alignment horizontal="center" vertical="center" wrapText="1"/>
    </xf>
    <xf numFmtId="4" fontId="51" fillId="0" borderId="4" xfId="0" applyNumberFormat="1" applyFont="1" applyFill="1" applyBorder="1" applyAlignment="1" applyProtection="1">
      <alignment horizontal="center" vertical="center" wrapText="1"/>
    </xf>
  </cellXfs>
  <cellStyles count="3">
    <cellStyle name="20% - Isticanje4" xfId="2" builtinId="42"/>
    <cellStyle name="40% - Isticanje2" xfId="1" builtinId="35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1114426</xdr:colOff>
      <xdr:row>0</xdr:row>
      <xdr:rowOff>0</xdr:rowOff>
    </xdr:from>
    <xdr:to>
      <xdr:col>10</xdr:col>
      <xdr:colOff>16194</xdr:colOff>
      <xdr:row>1</xdr:row>
      <xdr:rowOff>28575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A3BFB3A1-5511-43C2-848F-DA0E0FD22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4126" y="0"/>
          <a:ext cx="2197418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workbookViewId="0">
      <selection activeCell="R5" sqref="R5"/>
    </sheetView>
  </sheetViews>
  <sheetFormatPr defaultRowHeight="16.5" x14ac:dyDescent="0.3"/>
  <cols>
    <col min="1" max="4" width="9.140625" style="53"/>
    <col min="5" max="10" width="24.7109375" style="53" customWidth="1"/>
    <col min="11" max="16384" width="9.140625" style="53"/>
  </cols>
  <sheetData>
    <row r="1" spans="1:10" ht="45" customHeight="1" x14ac:dyDescent="0.3"/>
    <row r="2" spans="1:10" ht="31.5" customHeight="1" x14ac:dyDescent="0.3">
      <c r="A2" s="298" t="s">
        <v>135</v>
      </c>
      <c r="B2" s="298"/>
      <c r="C2" s="298"/>
      <c r="D2" s="298"/>
      <c r="E2" s="298"/>
      <c r="F2" s="298"/>
      <c r="G2" s="298"/>
      <c r="H2" s="298"/>
      <c r="I2" s="298"/>
      <c r="J2" s="298"/>
    </row>
    <row r="3" spans="1:10" ht="11.25" customHeight="1" x14ac:dyDescent="0.3">
      <c r="A3" s="54"/>
      <c r="B3" s="54"/>
      <c r="C3" s="54"/>
      <c r="D3" s="54"/>
      <c r="E3" s="54"/>
      <c r="F3" s="54"/>
      <c r="G3" s="54"/>
      <c r="H3" s="54"/>
      <c r="I3" s="55"/>
      <c r="J3" s="55"/>
    </row>
    <row r="4" spans="1:10" ht="18" customHeight="1" x14ac:dyDescent="0.3">
      <c r="A4" s="250" t="s">
        <v>31</v>
      </c>
      <c r="B4" s="251"/>
      <c r="C4" s="251"/>
      <c r="D4" s="251"/>
      <c r="E4" s="251"/>
      <c r="F4" s="251"/>
      <c r="G4" s="251"/>
      <c r="H4" s="251"/>
      <c r="I4" s="251"/>
      <c r="J4" s="251"/>
    </row>
    <row r="5" spans="1:10" ht="18.75" x14ac:dyDescent="0.3">
      <c r="A5" s="194"/>
      <c r="B5" s="195"/>
      <c r="C5" s="195"/>
      <c r="D5" s="195"/>
      <c r="E5" s="196"/>
      <c r="F5" s="197"/>
      <c r="G5" s="197"/>
      <c r="H5" s="197"/>
      <c r="I5" s="197"/>
      <c r="J5" s="198"/>
    </row>
    <row r="6" spans="1:10" ht="25.5" x14ac:dyDescent="0.3">
      <c r="A6" s="199"/>
      <c r="B6" s="200"/>
      <c r="C6" s="200"/>
      <c r="D6" s="201"/>
      <c r="E6" s="202"/>
      <c r="F6" s="203" t="s">
        <v>129</v>
      </c>
      <c r="G6" s="203" t="s">
        <v>130</v>
      </c>
      <c r="H6" s="203" t="s">
        <v>131</v>
      </c>
      <c r="I6" s="203" t="s">
        <v>114</v>
      </c>
      <c r="J6" s="203" t="s">
        <v>132</v>
      </c>
    </row>
    <row r="7" spans="1:10" ht="15" customHeight="1" x14ac:dyDescent="0.3">
      <c r="A7" s="252" t="s">
        <v>0</v>
      </c>
      <c r="B7" s="247"/>
      <c r="C7" s="247"/>
      <c r="D7" s="247"/>
      <c r="E7" s="253"/>
      <c r="F7" s="204">
        <f>F8+F9</f>
        <v>1230913.6638131263</v>
      </c>
      <c r="G7" s="204">
        <f>G8+G9</f>
        <v>1891550.66</v>
      </c>
      <c r="H7" s="204">
        <f>H8+H9</f>
        <v>2184770.91</v>
      </c>
      <c r="I7" s="204">
        <f>I8+I9</f>
        <v>2183870.91</v>
      </c>
      <c r="J7" s="204">
        <f>J8+J9</f>
        <v>2184670.91</v>
      </c>
    </row>
    <row r="8" spans="1:10" ht="15" customHeight="1" x14ac:dyDescent="0.3">
      <c r="A8" s="254" t="s">
        <v>103</v>
      </c>
      <c r="B8" s="249"/>
      <c r="C8" s="249"/>
      <c r="D8" s="249"/>
      <c r="E8" s="245"/>
      <c r="F8" s="112">
        <f>9274319/7.5345</f>
        <v>1230913.6638131263</v>
      </c>
      <c r="G8" s="148">
        <f>' Račun prihoda i rashoda'!E9</f>
        <v>1891550.66</v>
      </c>
      <c r="H8" s="148">
        <f>' Račun prihoda i rashoda'!F9</f>
        <v>2184770.91</v>
      </c>
      <c r="I8" s="148">
        <f>' Račun prihoda i rashoda'!G9</f>
        <v>2183870.91</v>
      </c>
      <c r="J8" s="148">
        <f>' Račun prihoda i rashoda'!H9</f>
        <v>2184670.91</v>
      </c>
    </row>
    <row r="9" spans="1:10" x14ac:dyDescent="0.3">
      <c r="A9" s="244" t="s">
        <v>104</v>
      </c>
      <c r="B9" s="245"/>
      <c r="C9" s="245"/>
      <c r="D9" s="245"/>
      <c r="E9" s="245"/>
      <c r="F9" s="112">
        <v>0</v>
      </c>
      <c r="G9" s="112">
        <v>0</v>
      </c>
      <c r="H9" s="112">
        <v>0</v>
      </c>
      <c r="I9" s="112">
        <v>0</v>
      </c>
      <c r="J9" s="112">
        <v>0</v>
      </c>
    </row>
    <row r="10" spans="1:10" x14ac:dyDescent="0.3">
      <c r="A10" s="205" t="s">
        <v>2</v>
      </c>
      <c r="B10" s="206"/>
      <c r="C10" s="206"/>
      <c r="D10" s="206"/>
      <c r="E10" s="206"/>
      <c r="F10" s="204">
        <f>F11+F12</f>
        <v>1192288.2739398766</v>
      </c>
      <c r="G10" s="204">
        <f>G11+G12</f>
        <v>1940890.46</v>
      </c>
      <c r="H10" s="204">
        <f>H11+H12</f>
        <v>2217043.4500000002</v>
      </c>
      <c r="I10" s="204">
        <f>I11+I12</f>
        <v>2190570.91</v>
      </c>
      <c r="J10" s="204">
        <f>J11+J12</f>
        <v>2185670.91</v>
      </c>
    </row>
    <row r="11" spans="1:10" ht="15" customHeight="1" x14ac:dyDescent="0.3">
      <c r="A11" s="248" t="s">
        <v>105</v>
      </c>
      <c r="B11" s="249"/>
      <c r="C11" s="249"/>
      <c r="D11" s="249"/>
      <c r="E11" s="249"/>
      <c r="F11" s="112">
        <f>8810780/7.5345</f>
        <v>1169391.465923419</v>
      </c>
      <c r="G11" s="148">
        <f>' Račun prihoda i rashoda'!E19</f>
        <v>1884490.46</v>
      </c>
      <c r="H11" s="148">
        <f>' Račun prihoda i rashoda'!F19</f>
        <v>2183543.4500000002</v>
      </c>
      <c r="I11" s="148">
        <f>' Račun prihoda i rashoda'!G19</f>
        <v>2165070.91</v>
      </c>
      <c r="J11" s="148">
        <f>' Račun prihoda i rashoda'!H19</f>
        <v>2160170.91</v>
      </c>
    </row>
    <row r="12" spans="1:10" x14ac:dyDescent="0.3">
      <c r="A12" s="244" t="s">
        <v>106</v>
      </c>
      <c r="B12" s="245"/>
      <c r="C12" s="245"/>
      <c r="D12" s="245"/>
      <c r="E12" s="245"/>
      <c r="F12" s="112">
        <f>172516/7.5345</f>
        <v>22896.808016457628</v>
      </c>
      <c r="G12" s="112">
        <f>' Račun prihoda i rashoda'!E25</f>
        <v>56400</v>
      </c>
      <c r="H12" s="112">
        <f>' Račun prihoda i rashoda'!F25</f>
        <v>33500</v>
      </c>
      <c r="I12" s="112">
        <f>' Račun prihoda i rashoda'!G25</f>
        <v>25500</v>
      </c>
      <c r="J12" s="112">
        <f>' Račun prihoda i rashoda'!H25</f>
        <v>25500</v>
      </c>
    </row>
    <row r="13" spans="1:10" ht="15" customHeight="1" x14ac:dyDescent="0.3">
      <c r="A13" s="246" t="s">
        <v>3</v>
      </c>
      <c r="B13" s="247"/>
      <c r="C13" s="247"/>
      <c r="D13" s="247"/>
      <c r="E13" s="247"/>
      <c r="F13" s="204">
        <f>F7-F10</f>
        <v>38625.389873249689</v>
      </c>
      <c r="G13" s="204">
        <f>G7-G10</f>
        <v>-49339.800000000047</v>
      </c>
      <c r="H13" s="204">
        <f>H7-H10</f>
        <v>-32272.540000000037</v>
      </c>
      <c r="I13" s="204">
        <f>I7-I10</f>
        <v>-6700</v>
      </c>
      <c r="J13" s="204">
        <f>J7-J10</f>
        <v>-1000</v>
      </c>
    </row>
    <row r="14" spans="1:10" ht="18" x14ac:dyDescent="0.3">
      <c r="A14" s="54"/>
      <c r="B14" s="207"/>
      <c r="C14" s="207"/>
      <c r="D14" s="207"/>
      <c r="E14" s="207"/>
      <c r="F14" s="207"/>
      <c r="G14" s="207"/>
      <c r="H14" s="208"/>
      <c r="I14" s="208"/>
      <c r="J14" s="208"/>
    </row>
    <row r="15" spans="1:10" ht="18" customHeight="1" x14ac:dyDescent="0.3">
      <c r="A15" s="250" t="s">
        <v>32</v>
      </c>
      <c r="B15" s="251"/>
      <c r="C15" s="251"/>
      <c r="D15" s="251"/>
      <c r="E15" s="251"/>
      <c r="F15" s="251"/>
      <c r="G15" s="251"/>
      <c r="H15" s="251"/>
      <c r="I15" s="251"/>
      <c r="J15" s="251"/>
    </row>
    <row r="16" spans="1:10" ht="18" x14ac:dyDescent="0.3">
      <c r="A16" s="54"/>
      <c r="B16" s="207"/>
      <c r="C16" s="207"/>
      <c r="D16" s="207"/>
      <c r="E16" s="207"/>
      <c r="F16" s="207"/>
      <c r="G16" s="207"/>
      <c r="H16" s="208"/>
      <c r="I16" s="208"/>
      <c r="J16" s="208"/>
    </row>
    <row r="17" spans="1:10" ht="25.5" x14ac:dyDescent="0.3">
      <c r="A17" s="199"/>
      <c r="B17" s="200"/>
      <c r="C17" s="200"/>
      <c r="D17" s="201"/>
      <c r="E17" s="202"/>
      <c r="F17" s="203" t="s">
        <v>129</v>
      </c>
      <c r="G17" s="203" t="s">
        <v>130</v>
      </c>
      <c r="H17" s="203" t="s">
        <v>131</v>
      </c>
      <c r="I17" s="203" t="s">
        <v>114</v>
      </c>
      <c r="J17" s="203" t="s">
        <v>132</v>
      </c>
    </row>
    <row r="18" spans="1:10" x14ac:dyDescent="0.3">
      <c r="A18" s="244" t="s">
        <v>95</v>
      </c>
      <c r="B18" s="245"/>
      <c r="C18" s="245"/>
      <c r="D18" s="245"/>
      <c r="E18" s="245"/>
      <c r="F18" s="112">
        <v>0</v>
      </c>
      <c r="G18" s="112">
        <v>0</v>
      </c>
      <c r="H18" s="112">
        <v>0</v>
      </c>
      <c r="I18" s="112">
        <v>0</v>
      </c>
      <c r="J18" s="112">
        <v>0</v>
      </c>
    </row>
    <row r="19" spans="1:10" x14ac:dyDescent="0.3">
      <c r="A19" s="244" t="s">
        <v>96</v>
      </c>
      <c r="B19" s="245"/>
      <c r="C19" s="245"/>
      <c r="D19" s="245"/>
      <c r="E19" s="245"/>
      <c r="F19" s="112">
        <v>0</v>
      </c>
      <c r="G19" s="112">
        <v>0</v>
      </c>
      <c r="H19" s="112">
        <v>0</v>
      </c>
      <c r="I19" s="112">
        <v>0</v>
      </c>
      <c r="J19" s="112">
        <v>0</v>
      </c>
    </row>
    <row r="20" spans="1:10" x14ac:dyDescent="0.3">
      <c r="A20" s="246" t="s">
        <v>5</v>
      </c>
      <c r="B20" s="247"/>
      <c r="C20" s="247"/>
      <c r="D20" s="247"/>
      <c r="E20" s="247"/>
      <c r="F20" s="204">
        <f>F18-F19</f>
        <v>0</v>
      </c>
      <c r="G20" s="204">
        <f>G18-G19</f>
        <v>0</v>
      </c>
      <c r="H20" s="204">
        <f>H18-H19</f>
        <v>0</v>
      </c>
      <c r="I20" s="204">
        <f>I18-I19</f>
        <v>0</v>
      </c>
      <c r="J20" s="204">
        <f>J18-J19</f>
        <v>0</v>
      </c>
    </row>
    <row r="21" spans="1:10" x14ac:dyDescent="0.3">
      <c r="A21" s="246" t="s">
        <v>6</v>
      </c>
      <c r="B21" s="247"/>
      <c r="C21" s="247"/>
      <c r="D21" s="247"/>
      <c r="E21" s="247"/>
      <c r="F21" s="204">
        <f>F13+F20</f>
        <v>38625.389873249689</v>
      </c>
      <c r="G21" s="204">
        <f>G13+G20</f>
        <v>-49339.800000000047</v>
      </c>
      <c r="H21" s="204">
        <f>H13+H20</f>
        <v>-32272.540000000037</v>
      </c>
      <c r="I21" s="204">
        <f>I13+I20</f>
        <v>-6700</v>
      </c>
      <c r="J21" s="204">
        <f>J13+J20</f>
        <v>-1000</v>
      </c>
    </row>
    <row r="22" spans="1:10" ht="18" x14ac:dyDescent="0.3">
      <c r="A22" s="209"/>
      <c r="B22" s="207"/>
      <c r="C22" s="207"/>
      <c r="D22" s="207"/>
      <c r="E22" s="207"/>
      <c r="F22" s="207"/>
      <c r="G22" s="207"/>
      <c r="H22" s="208"/>
      <c r="I22" s="208"/>
      <c r="J22" s="208"/>
    </row>
    <row r="23" spans="1:10" ht="18" customHeight="1" x14ac:dyDescent="0.3">
      <c r="A23" s="250" t="s">
        <v>97</v>
      </c>
      <c r="B23" s="251"/>
      <c r="C23" s="251"/>
      <c r="D23" s="251"/>
      <c r="E23" s="251"/>
      <c r="F23" s="251"/>
      <c r="G23" s="251"/>
      <c r="H23" s="251"/>
      <c r="I23" s="251"/>
      <c r="J23" s="251"/>
    </row>
    <row r="24" spans="1:10" ht="18" customHeight="1" x14ac:dyDescent="0.3">
      <c r="A24" s="210"/>
      <c r="B24" s="211"/>
      <c r="C24" s="211"/>
      <c r="D24" s="211"/>
      <c r="E24" s="211"/>
      <c r="F24" s="211"/>
      <c r="G24" s="211"/>
      <c r="H24" s="211"/>
      <c r="I24" s="211"/>
      <c r="J24" s="211"/>
    </row>
    <row r="25" spans="1:10" ht="25.5" x14ac:dyDescent="0.3">
      <c r="A25" s="199"/>
      <c r="B25" s="200"/>
      <c r="C25" s="200"/>
      <c r="D25" s="201"/>
      <c r="E25" s="202"/>
      <c r="F25" s="203" t="s">
        <v>129</v>
      </c>
      <c r="G25" s="203" t="s">
        <v>130</v>
      </c>
      <c r="H25" s="203" t="s">
        <v>131</v>
      </c>
      <c r="I25" s="203" t="s">
        <v>114</v>
      </c>
      <c r="J25" s="203" t="s">
        <v>132</v>
      </c>
    </row>
    <row r="26" spans="1:10" ht="15" customHeight="1" x14ac:dyDescent="0.3">
      <c r="A26" s="258" t="s">
        <v>98</v>
      </c>
      <c r="B26" s="259"/>
      <c r="C26" s="259"/>
      <c r="D26" s="259"/>
      <c r="E26" s="260"/>
      <c r="F26" s="212">
        <v>15772</v>
      </c>
      <c r="G26" s="212">
        <v>54397</v>
      </c>
      <c r="H26" s="212">
        <v>5057</v>
      </c>
      <c r="I26" s="212">
        <f>H27</f>
        <v>-27215.540000000037</v>
      </c>
      <c r="J26" s="213">
        <f>I27</f>
        <v>-33915.540000000037</v>
      </c>
    </row>
    <row r="27" spans="1:10" ht="15" customHeight="1" x14ac:dyDescent="0.3">
      <c r="A27" s="246" t="s">
        <v>99</v>
      </c>
      <c r="B27" s="247"/>
      <c r="C27" s="247"/>
      <c r="D27" s="247"/>
      <c r="E27" s="247"/>
      <c r="F27" s="214">
        <f>F21+F26</f>
        <v>54397.389873249689</v>
      </c>
      <c r="G27" s="214">
        <f>G21+G26</f>
        <v>5057.1999999999534</v>
      </c>
      <c r="H27" s="214">
        <f>H21+H26</f>
        <v>-27215.540000000037</v>
      </c>
      <c r="I27" s="214">
        <f>I21+I26</f>
        <v>-33915.540000000037</v>
      </c>
      <c r="J27" s="215">
        <f>J21+J26</f>
        <v>-34915.540000000037</v>
      </c>
    </row>
    <row r="28" spans="1:10" ht="38.25" customHeight="1" x14ac:dyDescent="0.3">
      <c r="A28" s="252" t="s">
        <v>100</v>
      </c>
      <c r="B28" s="255"/>
      <c r="C28" s="255"/>
      <c r="D28" s="255"/>
      <c r="E28" s="256"/>
      <c r="F28" s="214">
        <f>F13+F20+F26-F27</f>
        <v>0</v>
      </c>
      <c r="G28" s="214">
        <f>G13+G20+G26-G27</f>
        <v>0</v>
      </c>
      <c r="H28" s="214">
        <f>H13+H20+H26-H27</f>
        <v>0</v>
      </c>
      <c r="I28" s="214">
        <f>I13+I20+I26-I27</f>
        <v>0</v>
      </c>
      <c r="J28" s="215">
        <f>J13+J20+J26-J27</f>
        <v>0</v>
      </c>
    </row>
    <row r="29" spans="1:10" ht="18" customHeight="1" x14ac:dyDescent="0.3">
      <c r="A29" s="216"/>
      <c r="B29" s="217"/>
      <c r="C29" s="217"/>
      <c r="D29" s="217"/>
      <c r="E29" s="217"/>
      <c r="F29" s="217"/>
      <c r="G29" s="217"/>
      <c r="H29" s="217"/>
      <c r="I29" s="217"/>
      <c r="J29" s="217"/>
    </row>
    <row r="30" spans="1:10" ht="18" customHeight="1" x14ac:dyDescent="0.3">
      <c r="A30" s="257" t="s">
        <v>101</v>
      </c>
      <c r="B30" s="257"/>
      <c r="C30" s="257"/>
      <c r="D30" s="257"/>
      <c r="E30" s="257"/>
      <c r="F30" s="257"/>
      <c r="G30" s="257"/>
      <c r="H30" s="257"/>
      <c r="I30" s="257"/>
      <c r="J30" s="257"/>
    </row>
    <row r="31" spans="1:10" ht="18" x14ac:dyDescent="0.3">
      <c r="A31" s="218"/>
      <c r="B31" s="219"/>
      <c r="C31" s="219"/>
      <c r="D31" s="219"/>
      <c r="E31" s="219"/>
      <c r="F31" s="219"/>
      <c r="G31" s="219"/>
      <c r="H31" s="220"/>
      <c r="I31" s="220"/>
      <c r="J31" s="220"/>
    </row>
    <row r="32" spans="1:10" ht="25.5" x14ac:dyDescent="0.3">
      <c r="A32" s="199"/>
      <c r="B32" s="200"/>
      <c r="C32" s="200"/>
      <c r="D32" s="201"/>
      <c r="E32" s="202"/>
      <c r="F32" s="203" t="s">
        <v>129</v>
      </c>
      <c r="G32" s="203" t="s">
        <v>130</v>
      </c>
      <c r="H32" s="203" t="s">
        <v>131</v>
      </c>
      <c r="I32" s="203" t="s">
        <v>114</v>
      </c>
      <c r="J32" s="203" t="s">
        <v>132</v>
      </c>
    </row>
    <row r="33" spans="1:10" x14ac:dyDescent="0.3">
      <c r="A33" s="258" t="s">
        <v>98</v>
      </c>
      <c r="B33" s="259"/>
      <c r="C33" s="259"/>
      <c r="D33" s="259"/>
      <c r="E33" s="260"/>
      <c r="F33" s="212">
        <v>15772</v>
      </c>
      <c r="G33" s="212">
        <f>F36</f>
        <v>54397.389873249689</v>
      </c>
      <c r="H33" s="212">
        <f>G27</f>
        <v>5057.1999999999534</v>
      </c>
      <c r="I33" s="212">
        <f>H36</f>
        <v>-32272.540000000037</v>
      </c>
      <c r="J33" s="213">
        <f>I36</f>
        <v>-6700</v>
      </c>
    </row>
    <row r="34" spans="1:10" ht="28.5" customHeight="1" x14ac:dyDescent="0.3">
      <c r="A34" s="258" t="s">
        <v>4</v>
      </c>
      <c r="B34" s="259"/>
      <c r="C34" s="259"/>
      <c r="D34" s="259"/>
      <c r="E34" s="260"/>
      <c r="F34" s="212">
        <v>0</v>
      </c>
      <c r="G34" s="212">
        <f>G33</f>
        <v>54397.389873249689</v>
      </c>
      <c r="H34" s="212">
        <f>H33</f>
        <v>5057.1999999999534</v>
      </c>
      <c r="I34" s="212">
        <f>I33</f>
        <v>-32272.540000000037</v>
      </c>
      <c r="J34" s="213">
        <f>J33</f>
        <v>-6700</v>
      </c>
    </row>
    <row r="35" spans="1:10" x14ac:dyDescent="0.3">
      <c r="A35" s="258" t="s">
        <v>102</v>
      </c>
      <c r="B35" s="261"/>
      <c r="C35" s="261"/>
      <c r="D35" s="261"/>
      <c r="E35" s="262"/>
      <c r="F35" s="212">
        <f>F21</f>
        <v>38625.389873249689</v>
      </c>
      <c r="G35" s="212">
        <f>G21</f>
        <v>-49339.800000000047</v>
      </c>
      <c r="H35" s="212">
        <f>H21</f>
        <v>-32272.540000000037</v>
      </c>
      <c r="I35" s="212">
        <f>I21</f>
        <v>-6700</v>
      </c>
      <c r="J35" s="242">
        <f t="shared" ref="J35" si="0">J21</f>
        <v>-1000</v>
      </c>
    </row>
    <row r="36" spans="1:10" ht="15" customHeight="1" x14ac:dyDescent="0.3">
      <c r="A36" s="246" t="s">
        <v>99</v>
      </c>
      <c r="B36" s="247"/>
      <c r="C36" s="247"/>
      <c r="D36" s="247"/>
      <c r="E36" s="247"/>
      <c r="F36" s="221">
        <f>F33-F34+F35</f>
        <v>54397.389873249689</v>
      </c>
      <c r="G36" s="221">
        <f>G33-G34+G35</f>
        <v>-49339.800000000047</v>
      </c>
      <c r="H36" s="221">
        <f>H33-H34+H35</f>
        <v>-32272.540000000037</v>
      </c>
      <c r="I36" s="221">
        <f>I33-I34+I35</f>
        <v>-6700</v>
      </c>
      <c r="J36" s="222">
        <f>J33-J34+J35</f>
        <v>-1000</v>
      </c>
    </row>
    <row r="37" spans="1:10" ht="15.75" customHeight="1" x14ac:dyDescent="0.3"/>
    <row r="38" spans="1:10" x14ac:dyDescent="0.3">
      <c r="A38" s="53" t="s">
        <v>110</v>
      </c>
      <c r="I38" s="53" t="s">
        <v>112</v>
      </c>
    </row>
    <row r="39" spans="1:10" x14ac:dyDescent="0.3">
      <c r="A39" s="53" t="s">
        <v>111</v>
      </c>
      <c r="I39" s="53" t="s">
        <v>113</v>
      </c>
    </row>
  </sheetData>
  <mergeCells count="22">
    <mergeCell ref="A36:E36"/>
    <mergeCell ref="A21:E21"/>
    <mergeCell ref="A23:J23"/>
    <mergeCell ref="A27:E27"/>
    <mergeCell ref="A28:E28"/>
    <mergeCell ref="A30:J30"/>
    <mergeCell ref="A26:E26"/>
    <mergeCell ref="A33:E33"/>
    <mergeCell ref="A34:E34"/>
    <mergeCell ref="A35:E35"/>
    <mergeCell ref="A11:E11"/>
    <mergeCell ref="A4:J4"/>
    <mergeCell ref="A15:J15"/>
    <mergeCell ref="A2:J2"/>
    <mergeCell ref="A7:E7"/>
    <mergeCell ref="A8:E8"/>
    <mergeCell ref="A9:E9"/>
    <mergeCell ref="A18:E18"/>
    <mergeCell ref="A19:E19"/>
    <mergeCell ref="A20:E20"/>
    <mergeCell ref="A12:E12"/>
    <mergeCell ref="A13:E13"/>
  </mergeCells>
  <pageMargins left="1.0236220472440944" right="0.23622047244094491" top="0.35433070866141736" bottom="0.74803149606299213" header="0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2"/>
  <sheetViews>
    <sheetView zoomScaleNormal="100" workbookViewId="0">
      <selection activeCell="D18" sqref="D18:H18"/>
    </sheetView>
  </sheetViews>
  <sheetFormatPr defaultRowHeight="16.5" x14ac:dyDescent="0.3"/>
  <cols>
    <col min="1" max="1" width="4.140625" style="53" customWidth="1"/>
    <col min="2" max="2" width="6.28515625" style="53" customWidth="1"/>
    <col min="3" max="3" width="58.85546875" style="53" customWidth="1"/>
    <col min="4" max="8" width="17.85546875" style="53" customWidth="1"/>
    <col min="9" max="16384" width="9.140625" style="53"/>
  </cols>
  <sheetData>
    <row r="1" spans="1:10" ht="42" customHeight="1" x14ac:dyDescent="0.3">
      <c r="A1" s="250" t="s">
        <v>133</v>
      </c>
      <c r="B1" s="250"/>
      <c r="C1" s="250"/>
      <c r="D1" s="250"/>
      <c r="E1" s="250"/>
      <c r="F1" s="250"/>
      <c r="G1" s="250"/>
      <c r="H1" s="250"/>
      <c r="I1" s="52"/>
    </row>
    <row r="2" spans="1:10" ht="18" customHeight="1" x14ac:dyDescent="0.3">
      <c r="A2" s="54"/>
      <c r="B2" s="54"/>
      <c r="C2" s="54"/>
      <c r="D2" s="54"/>
      <c r="E2" s="54"/>
      <c r="F2" s="54"/>
      <c r="G2" s="54"/>
      <c r="H2" s="54"/>
    </row>
    <row r="3" spans="1:10" ht="18" customHeight="1" x14ac:dyDescent="0.3">
      <c r="A3" s="250" t="s">
        <v>8</v>
      </c>
      <c r="B3" s="251"/>
      <c r="C3" s="251"/>
      <c r="D3" s="251"/>
      <c r="E3" s="251"/>
      <c r="F3" s="251"/>
      <c r="G3" s="251"/>
      <c r="H3" s="251"/>
    </row>
    <row r="4" spans="1:10" ht="18" x14ac:dyDescent="0.3">
      <c r="A4" s="54"/>
      <c r="B4" s="54"/>
      <c r="C4" s="54"/>
      <c r="D4" s="54"/>
      <c r="E4" s="54"/>
      <c r="F4" s="54"/>
      <c r="G4" s="55"/>
      <c r="H4" s="55"/>
    </row>
    <row r="5" spans="1:10" x14ac:dyDescent="0.3">
      <c r="A5" s="250" t="s">
        <v>138</v>
      </c>
      <c r="B5" s="266"/>
      <c r="C5" s="266"/>
      <c r="D5" s="266"/>
      <c r="E5" s="266"/>
      <c r="F5" s="266"/>
      <c r="G5" s="266"/>
      <c r="H5" s="266"/>
    </row>
    <row r="6" spans="1:10" ht="32.25" customHeight="1" x14ac:dyDescent="0.3">
      <c r="A6" s="54"/>
      <c r="B6" s="54"/>
      <c r="C6" s="54"/>
      <c r="D6" s="54"/>
      <c r="E6" s="54"/>
      <c r="F6" s="54"/>
      <c r="G6" s="55"/>
      <c r="H6" s="55"/>
    </row>
    <row r="7" spans="1:10" ht="25.5" x14ac:dyDescent="0.3">
      <c r="A7" s="263" t="s">
        <v>141</v>
      </c>
      <c r="B7" s="264"/>
      <c r="C7" s="56" t="s">
        <v>7</v>
      </c>
      <c r="D7" s="57" t="s">
        <v>129</v>
      </c>
      <c r="E7" s="57" t="s">
        <v>130</v>
      </c>
      <c r="F7" s="57" t="s">
        <v>131</v>
      </c>
      <c r="G7" s="57" t="s">
        <v>114</v>
      </c>
      <c r="H7" s="57" t="s">
        <v>132</v>
      </c>
    </row>
    <row r="8" spans="1:10" s="61" customFormat="1" ht="22.5" customHeight="1" x14ac:dyDescent="0.3">
      <c r="A8" s="58"/>
      <c r="B8" s="59"/>
      <c r="C8" s="60" t="s">
        <v>139</v>
      </c>
      <c r="D8" s="224">
        <f>D9</f>
        <v>1784384.56</v>
      </c>
      <c r="E8" s="224">
        <f t="shared" ref="E8:H8" si="0">E9</f>
        <v>1891550.66</v>
      </c>
      <c r="F8" s="224">
        <f t="shared" si="0"/>
        <v>2184770.91</v>
      </c>
      <c r="G8" s="224">
        <f t="shared" si="0"/>
        <v>2183870.91</v>
      </c>
      <c r="H8" s="224">
        <f t="shared" si="0"/>
        <v>2184670.91</v>
      </c>
    </row>
    <row r="9" spans="1:10" s="225" customFormat="1" ht="19.5" customHeight="1" x14ac:dyDescent="0.3">
      <c r="A9" s="74">
        <v>6</v>
      </c>
      <c r="B9" s="223"/>
      <c r="C9" s="74" t="s">
        <v>12</v>
      </c>
      <c r="D9" s="224">
        <f>D10+D12+D13+D11+D14+D15</f>
        <v>1784384.56</v>
      </c>
      <c r="E9" s="224">
        <f t="shared" ref="E9:H9" si="1">E10+E12+E13+E11+E14+E15</f>
        <v>1891550.66</v>
      </c>
      <c r="F9" s="224">
        <f t="shared" si="1"/>
        <v>2184770.91</v>
      </c>
      <c r="G9" s="224">
        <f t="shared" si="1"/>
        <v>2183870.91</v>
      </c>
      <c r="H9" s="224">
        <f t="shared" si="1"/>
        <v>2184670.91</v>
      </c>
    </row>
    <row r="10" spans="1:10" s="69" customFormat="1" x14ac:dyDescent="0.3">
      <c r="A10" s="62"/>
      <c r="B10" s="63">
        <v>63</v>
      </c>
      <c r="C10" s="64" t="s">
        <v>34</v>
      </c>
      <c r="D10" s="65">
        <v>1497104.14</v>
      </c>
      <c r="E10" s="66">
        <v>1650891.64</v>
      </c>
      <c r="F10" s="66">
        <v>1841590</v>
      </c>
      <c r="G10" s="66">
        <v>1841590</v>
      </c>
      <c r="H10" s="66">
        <f>1740490+100300</f>
        <v>1840790</v>
      </c>
      <c r="I10" s="67"/>
      <c r="J10" s="68"/>
    </row>
    <row r="11" spans="1:10" s="69" customFormat="1" x14ac:dyDescent="0.3">
      <c r="A11" s="62"/>
      <c r="B11" s="63">
        <v>64</v>
      </c>
      <c r="C11" s="64" t="s">
        <v>124</v>
      </c>
      <c r="D11" s="65">
        <v>0</v>
      </c>
      <c r="E11" s="66">
        <v>260</v>
      </c>
      <c r="F11" s="66">
        <v>0</v>
      </c>
      <c r="G11" s="66">
        <v>0</v>
      </c>
      <c r="H11" s="66">
        <v>0</v>
      </c>
      <c r="I11" s="70"/>
      <c r="J11" s="68"/>
    </row>
    <row r="12" spans="1:10" s="69" customFormat="1" ht="25.5" x14ac:dyDescent="0.3">
      <c r="A12" s="71"/>
      <c r="B12" s="72">
        <v>65</v>
      </c>
      <c r="C12" s="73" t="s">
        <v>69</v>
      </c>
      <c r="D12" s="65">
        <v>13330.29</v>
      </c>
      <c r="E12" s="66">
        <v>20216.560000000001</v>
      </c>
      <c r="F12" s="66">
        <v>33300</v>
      </c>
      <c r="G12" s="66">
        <v>33300</v>
      </c>
      <c r="H12" s="66">
        <v>33300</v>
      </c>
    </row>
    <row r="13" spans="1:10" s="69" customFormat="1" x14ac:dyDescent="0.3">
      <c r="A13" s="71"/>
      <c r="B13" s="72">
        <v>67</v>
      </c>
      <c r="C13" s="64" t="s">
        <v>35</v>
      </c>
      <c r="D13" s="65">
        <f>' Račun prihoda i rashoda'!D35+' Račun prihoda i rashoda'!D36+' Račun prihoda i rashoda'!D43+' Račun prihoda i rashoda'!D48</f>
        <v>272436.40000000002</v>
      </c>
      <c r="E13" s="65">
        <f>' Račun prihoda i rashoda'!E35+' Račun prihoda i rashoda'!E36+' Račun prihoda i rashoda'!E43+' Račun prihoda i rashoda'!E48</f>
        <v>209182.46000000002</v>
      </c>
      <c r="F13" s="65">
        <f>' Račun prihoda i rashoda'!F35+' Račun prihoda i rashoda'!F36+' Račun prihoda i rashoda'!F43+' Račun prihoda i rashoda'!F48+F47</f>
        <v>297780.91000000003</v>
      </c>
      <c r="G13" s="65">
        <f>' Račun prihoda i rashoda'!G35+' Račun prihoda i rashoda'!G36+' Račun prihoda i rashoda'!G43+' Račun prihoda i rashoda'!G48+G47</f>
        <v>296880.91000000003</v>
      </c>
      <c r="H13" s="65">
        <f>' Račun prihoda i rashoda'!H35+' Račun prihoda i rashoda'!H36+' Račun prihoda i rashoda'!H43+' Račun prihoda i rashoda'!H48+H47</f>
        <v>297780.91000000003</v>
      </c>
    </row>
    <row r="14" spans="1:10" s="69" customFormat="1" x14ac:dyDescent="0.3">
      <c r="A14" s="71"/>
      <c r="B14" s="72">
        <v>66</v>
      </c>
      <c r="C14" s="64" t="s">
        <v>108</v>
      </c>
      <c r="D14" s="65">
        <v>180</v>
      </c>
      <c r="E14" s="65">
        <v>10000</v>
      </c>
      <c r="F14" s="65">
        <f>4100+4000+3000</f>
        <v>11100</v>
      </c>
      <c r="G14" s="65">
        <f>4100+4000+3000</f>
        <v>11100</v>
      </c>
      <c r="H14" s="65">
        <f>4100+4000+3000</f>
        <v>11100</v>
      </c>
    </row>
    <row r="15" spans="1:10" s="69" customFormat="1" x14ac:dyDescent="0.3">
      <c r="A15" s="71"/>
      <c r="B15" s="72">
        <v>68</v>
      </c>
      <c r="C15" s="64" t="s">
        <v>125</v>
      </c>
      <c r="D15" s="65">
        <v>1333.73</v>
      </c>
      <c r="E15" s="65">
        <v>1000</v>
      </c>
      <c r="F15" s="65">
        <v>1000</v>
      </c>
      <c r="G15" s="65">
        <v>1000</v>
      </c>
      <c r="H15" s="65">
        <v>1700</v>
      </c>
    </row>
    <row r="16" spans="1:10" ht="30.75" customHeight="1" x14ac:dyDescent="0.3">
      <c r="A16" s="54"/>
      <c r="B16" s="54"/>
      <c r="C16" s="54"/>
      <c r="D16" s="54"/>
      <c r="E16" s="54"/>
      <c r="F16" s="54"/>
      <c r="G16" s="55"/>
      <c r="H16" s="55"/>
    </row>
    <row r="17" spans="1:8" ht="25.5" customHeight="1" x14ac:dyDescent="0.3">
      <c r="A17" s="263" t="s">
        <v>141</v>
      </c>
      <c r="B17" s="264"/>
      <c r="C17" s="56" t="s">
        <v>143</v>
      </c>
      <c r="D17" s="57" t="s">
        <v>129</v>
      </c>
      <c r="E17" s="57" t="s">
        <v>130</v>
      </c>
      <c r="F17" s="57" t="s">
        <v>131</v>
      </c>
      <c r="G17" s="57" t="s">
        <v>114</v>
      </c>
      <c r="H17" s="57" t="s">
        <v>132</v>
      </c>
    </row>
    <row r="18" spans="1:8" s="61" customFormat="1" ht="20.25" customHeight="1" x14ac:dyDescent="0.3">
      <c r="A18" s="58"/>
      <c r="B18" s="59"/>
      <c r="C18" s="60" t="s">
        <v>140</v>
      </c>
      <c r="D18" s="224">
        <f>D19+D25</f>
        <v>1780774</v>
      </c>
      <c r="E18" s="224">
        <f>E19+E25</f>
        <v>1940890.46</v>
      </c>
      <c r="F18" s="224">
        <f t="shared" ref="F18:H18" si="2">F19+F25</f>
        <v>2217043.4500000002</v>
      </c>
      <c r="G18" s="224">
        <f t="shared" si="2"/>
        <v>2190570.91</v>
      </c>
      <c r="H18" s="224">
        <f t="shared" si="2"/>
        <v>2185670.91</v>
      </c>
    </row>
    <row r="19" spans="1:8" s="61" customFormat="1" ht="19.5" customHeight="1" x14ac:dyDescent="0.3">
      <c r="A19" s="74">
        <v>3</v>
      </c>
      <c r="B19" s="75"/>
      <c r="C19" s="74" t="s">
        <v>15</v>
      </c>
      <c r="D19" s="76">
        <f t="shared" ref="D19:G19" si="3">D20+D21+D22+D23+D24</f>
        <v>1668729</v>
      </c>
      <c r="E19" s="76">
        <f t="shared" si="3"/>
        <v>1884490.46</v>
      </c>
      <c r="F19" s="76">
        <f t="shared" si="3"/>
        <v>2183543.4500000002</v>
      </c>
      <c r="G19" s="76">
        <f t="shared" si="3"/>
        <v>2165070.91</v>
      </c>
      <c r="H19" s="76">
        <f>H20+H21+H22+H23+H24</f>
        <v>2160170.91</v>
      </c>
    </row>
    <row r="20" spans="1:8" s="81" customFormat="1" x14ac:dyDescent="0.3">
      <c r="A20" s="77"/>
      <c r="B20" s="78">
        <v>31</v>
      </c>
      <c r="C20" s="79" t="s">
        <v>16</v>
      </c>
      <c r="D20" s="80">
        <f>'POSEBNI DIO'!E59+'POSEBNI DIO'!E68+'POSEBNI DIO'!E78+'POSEBNI DIO'!E82+'POSEBNI DIO'!E117+'POSEBNI DIO'!E121+'POSEBNI DIO'!E125</f>
        <v>1410798</v>
      </c>
      <c r="E20" s="80">
        <f>'POSEBNI DIO'!F59+'POSEBNI DIO'!F68+'POSEBNI DIO'!F78+'POSEBNI DIO'!F82+'POSEBNI DIO'!F117+'POSEBNI DIO'!F121+'POSEBNI DIO'!F125</f>
        <v>1531775</v>
      </c>
      <c r="F20" s="80">
        <f>'POSEBNI DIO'!G59+'POSEBNI DIO'!G68+'POSEBNI DIO'!G78+'POSEBNI DIO'!G82+'POSEBNI DIO'!G117+'POSEBNI DIO'!G121+'POSEBNI DIO'!G125</f>
        <v>1832700</v>
      </c>
      <c r="G20" s="80">
        <f>'POSEBNI DIO'!H59+'POSEBNI DIO'!H68+'POSEBNI DIO'!H78+'POSEBNI DIO'!H82+'POSEBNI DIO'!H117+'POSEBNI DIO'!H121+'POSEBNI DIO'!H125</f>
        <v>1832700</v>
      </c>
      <c r="H20" s="80">
        <f>'POSEBNI DIO'!I59+'POSEBNI DIO'!I68+'POSEBNI DIO'!I78+'POSEBNI DIO'!I82+'POSEBNI DIO'!I117+'POSEBNI DIO'!I121+'POSEBNI DIO'!I125</f>
        <v>1832700</v>
      </c>
    </row>
    <row r="21" spans="1:8" s="81" customFormat="1" x14ac:dyDescent="0.3">
      <c r="A21" s="77"/>
      <c r="B21" s="78">
        <v>32</v>
      </c>
      <c r="C21" s="79" t="s">
        <v>26</v>
      </c>
      <c r="D21" s="80">
        <f>'POSEBNI DIO'!E13+'POSEBNI DIO'!E17+'POSEBNI DIO'!E20+'POSEBNI DIO'!E23+'POSEBNI DIO'!E26+'POSEBNI DIO'!E29+'POSEBNI DIO'!E32+'POSEBNI DIO'!E36+'POSEBNI DIO'!E39+'POSEBNI DIO'!E43+'POSEBNI DIO'!E46+'POSEBNI DIO'!E50+'POSEBNI DIO'!E53+'POSEBNI DIO'!E60+'POSEBNI DIO'!E69+'POSEBNI DIO'!E73+'POSEBNI DIO'!E79+'POSEBNI DIO'!E83+'POSEBNI DIO'!E86+'POSEBNI DIO'!E93+'POSEBNI DIO'!E102+'POSEBNI DIO'!E107+'POSEBNI DIO'!E111+'POSEBNI DIO'!E118+'POSEBNI DIO'!E122</f>
        <v>235813</v>
      </c>
      <c r="E21" s="80">
        <f>'POSEBNI DIO'!F13+'POSEBNI DIO'!F17+'POSEBNI DIO'!F20+'POSEBNI DIO'!F23+'POSEBNI DIO'!F26+'POSEBNI DIO'!F29+'POSEBNI DIO'!F32+'POSEBNI DIO'!F36+'POSEBNI DIO'!F39+'POSEBNI DIO'!F43+'POSEBNI DIO'!F46+'POSEBNI DIO'!F50+'POSEBNI DIO'!F53+'POSEBNI DIO'!F60+'POSEBNI DIO'!F69+'POSEBNI DIO'!F73+'POSEBNI DIO'!F79+'POSEBNI DIO'!F83+'POSEBNI DIO'!F86+'POSEBNI DIO'!F93+'POSEBNI DIO'!F102+'POSEBNI DIO'!F107+'POSEBNI DIO'!F111+'POSEBNI DIO'!F118+'POSEBNI DIO'!F122</f>
        <v>323712.46000000002</v>
      </c>
      <c r="F21" s="80">
        <f>'POSEBNI DIO'!G13+'POSEBNI DIO'!G17+'POSEBNI DIO'!G20+'POSEBNI DIO'!G23+'POSEBNI DIO'!G26+'POSEBNI DIO'!G29+'POSEBNI DIO'!G32+'POSEBNI DIO'!G36+'POSEBNI DIO'!G39+'POSEBNI DIO'!G43+'POSEBNI DIO'!G46+'POSEBNI DIO'!G50+'POSEBNI DIO'!G53+'POSEBNI DIO'!G60+'POSEBNI DIO'!G69+'POSEBNI DIO'!G73+'POSEBNI DIO'!G79+'POSEBNI DIO'!G83+'POSEBNI DIO'!G86+'POSEBNI DIO'!G93+'POSEBNI DIO'!G102+'POSEBNI DIO'!G107+'POSEBNI DIO'!G111+'POSEBNI DIO'!G118+'POSEBNI DIO'!G122</f>
        <v>322212.53999999998</v>
      </c>
      <c r="G21" s="80">
        <f>'POSEBNI DIO'!H13+'POSEBNI DIO'!H17+'POSEBNI DIO'!H20+'POSEBNI DIO'!H23+'POSEBNI DIO'!H26+'POSEBNI DIO'!H29+'POSEBNI DIO'!H32+'POSEBNI DIO'!H36+'POSEBNI DIO'!H39+'POSEBNI DIO'!H43+'POSEBNI DIO'!H46+'POSEBNI DIO'!H50+'POSEBNI DIO'!H53+'POSEBNI DIO'!H60+'POSEBNI DIO'!H69+'POSEBNI DIO'!H73+'POSEBNI DIO'!H79+'POSEBNI DIO'!H83+'POSEBNI DIO'!H86+'POSEBNI DIO'!H93+'POSEBNI DIO'!H102+'POSEBNI DIO'!H107+'POSEBNI DIO'!H111+'POSEBNI DIO'!H118+'POSEBNI DIO'!H122</f>
        <v>304140</v>
      </c>
      <c r="H21" s="80">
        <f>'POSEBNI DIO'!I13+'POSEBNI DIO'!I17+'POSEBNI DIO'!I20+'POSEBNI DIO'!I23+'POSEBNI DIO'!I26+'POSEBNI DIO'!I29+'POSEBNI DIO'!I32+'POSEBNI DIO'!I36+'POSEBNI DIO'!I39+'POSEBNI DIO'!I43+'POSEBNI DIO'!I46+'POSEBNI DIO'!I50+'POSEBNI DIO'!I53+'POSEBNI DIO'!I60+'POSEBNI DIO'!I69+'POSEBNI DIO'!I73+'POSEBNI DIO'!I79+'POSEBNI DIO'!I83+'POSEBNI DIO'!I86+'POSEBNI DIO'!I93+'POSEBNI DIO'!I102+'POSEBNI DIO'!I107+'POSEBNI DIO'!I111+'POSEBNI DIO'!I118+'POSEBNI DIO'!I122</f>
        <v>299340</v>
      </c>
    </row>
    <row r="22" spans="1:8" s="81" customFormat="1" x14ac:dyDescent="0.3">
      <c r="A22" s="79"/>
      <c r="B22" s="82">
        <v>34</v>
      </c>
      <c r="C22" s="79" t="s">
        <v>44</v>
      </c>
      <c r="D22" s="80">
        <f>'POSEBNI DIO'!E47+'POSEBNI DIO'!E61</f>
        <v>1104</v>
      </c>
      <c r="E22" s="80">
        <f>'POSEBNI DIO'!F47+'POSEBNI DIO'!F61</f>
        <v>903</v>
      </c>
      <c r="F22" s="80">
        <f>'POSEBNI DIO'!G47+'POSEBNI DIO'!G61</f>
        <v>30.91</v>
      </c>
      <c r="G22" s="80">
        <f>'POSEBNI DIO'!H47+'POSEBNI DIO'!H61</f>
        <v>30.91</v>
      </c>
      <c r="H22" s="80">
        <f>'POSEBNI DIO'!I47+'POSEBNI DIO'!I61</f>
        <v>30.91</v>
      </c>
    </row>
    <row r="23" spans="1:8" s="81" customFormat="1" x14ac:dyDescent="0.3">
      <c r="A23" s="79"/>
      <c r="B23" s="82">
        <v>37</v>
      </c>
      <c r="C23" s="83" t="s">
        <v>109</v>
      </c>
      <c r="D23" s="80">
        <f>'POSEBNI DIO'!E62+'POSEBNI DIO'!E70</f>
        <v>19306</v>
      </c>
      <c r="E23" s="80">
        <f>'POSEBNI DIO'!F62+'POSEBNI DIO'!F70</f>
        <v>25600</v>
      </c>
      <c r="F23" s="80">
        <f>'POSEBNI DIO'!G62+'POSEBNI DIO'!G70</f>
        <v>26600</v>
      </c>
      <c r="G23" s="80">
        <f>'POSEBNI DIO'!H62+'POSEBNI DIO'!H70</f>
        <v>26600</v>
      </c>
      <c r="H23" s="80">
        <f>'POSEBNI DIO'!I62+'POSEBNI DIO'!I70</f>
        <v>26600</v>
      </c>
    </row>
    <row r="24" spans="1:8" s="81" customFormat="1" x14ac:dyDescent="0.3">
      <c r="A24" s="79"/>
      <c r="B24" s="82">
        <v>38</v>
      </c>
      <c r="C24" s="84" t="s">
        <v>123</v>
      </c>
      <c r="D24" s="80">
        <f>'POSEBNI DIO'!E74+'POSEBNI DIO'!E54+'POSEBNI DIO'!E63</f>
        <v>1708</v>
      </c>
      <c r="E24" s="80">
        <f>'POSEBNI DIO'!F74+'POSEBNI DIO'!F54+'POSEBNI DIO'!F63</f>
        <v>2500</v>
      </c>
      <c r="F24" s="80">
        <f>'POSEBNI DIO'!G74+'POSEBNI DIO'!G54+'POSEBNI DIO'!G63</f>
        <v>2000</v>
      </c>
      <c r="G24" s="80">
        <f>'POSEBNI DIO'!H74+'POSEBNI DIO'!H54+'POSEBNI DIO'!H63</f>
        <v>1600</v>
      </c>
      <c r="H24" s="80">
        <f>'POSEBNI DIO'!I74+'POSEBNI DIO'!I54+'POSEBNI DIO'!I63</f>
        <v>1500</v>
      </c>
    </row>
    <row r="25" spans="1:8" s="69" customFormat="1" ht="19.5" customHeight="1" x14ac:dyDescent="0.3">
      <c r="A25" s="85">
        <v>4</v>
      </c>
      <c r="B25" s="86"/>
      <c r="C25" s="85" t="s">
        <v>17</v>
      </c>
      <c r="D25" s="87">
        <f>D26</f>
        <v>112045</v>
      </c>
      <c r="E25" s="87">
        <f>E26</f>
        <v>56400</v>
      </c>
      <c r="F25" s="87">
        <f>F26</f>
        <v>33500</v>
      </c>
      <c r="G25" s="87">
        <f>G26</f>
        <v>25500</v>
      </c>
      <c r="H25" s="87">
        <f>H26</f>
        <v>25500</v>
      </c>
    </row>
    <row r="26" spans="1:8" s="81" customFormat="1" x14ac:dyDescent="0.3">
      <c r="A26" s="77"/>
      <c r="B26" s="78">
        <v>42</v>
      </c>
      <c r="C26" s="88" t="s">
        <v>17</v>
      </c>
      <c r="D26" s="80">
        <f>'POSEBNI DIO'!E113+'POSEBNI DIO'!E104+'POSEBNI DIO'!E99+'POSEBNI DIO'!E95+'POSEBNI DIO'!E88+'POSEBNI DIO'!E65+'POSEBNI DIO'!E56</f>
        <v>112045</v>
      </c>
      <c r="E26" s="80">
        <f>'POSEBNI DIO'!F113+'POSEBNI DIO'!F104+'POSEBNI DIO'!F99+'POSEBNI DIO'!F95+'POSEBNI DIO'!F88+'POSEBNI DIO'!F65+'POSEBNI DIO'!F56</f>
        <v>56400</v>
      </c>
      <c r="F26" s="80">
        <f>'POSEBNI DIO'!G113+'POSEBNI DIO'!G104+'POSEBNI DIO'!G99+'POSEBNI DIO'!G95+'POSEBNI DIO'!G88+'POSEBNI DIO'!G65+'POSEBNI DIO'!G56</f>
        <v>33500</v>
      </c>
      <c r="G26" s="80">
        <f>'POSEBNI DIO'!H113+'POSEBNI DIO'!H104+'POSEBNI DIO'!H99+'POSEBNI DIO'!H95+'POSEBNI DIO'!H88+'POSEBNI DIO'!H65+'POSEBNI DIO'!H56</f>
        <v>25500</v>
      </c>
      <c r="H26" s="80">
        <f>'POSEBNI DIO'!I113+'POSEBNI DIO'!I104+'POSEBNI DIO'!I99+'POSEBNI DIO'!I95+'POSEBNI DIO'!I88+'POSEBNI DIO'!I65+'POSEBNI DIO'!I56</f>
        <v>25500</v>
      </c>
    </row>
    <row r="27" spans="1:8" ht="13.5" customHeight="1" x14ac:dyDescent="0.3"/>
    <row r="28" spans="1:8" ht="74.25" customHeight="1" x14ac:dyDescent="0.3"/>
    <row r="29" spans="1:8" ht="31.5" customHeight="1" x14ac:dyDescent="0.3">
      <c r="A29" s="265" t="s">
        <v>142</v>
      </c>
      <c r="B29" s="265"/>
      <c r="C29" s="265"/>
      <c r="D29" s="265"/>
      <c r="E29" s="265"/>
      <c r="F29" s="265"/>
      <c r="G29" s="265"/>
      <c r="H29" s="265"/>
    </row>
    <row r="30" spans="1:8" ht="18.75" customHeight="1" x14ac:dyDescent="0.3"/>
    <row r="31" spans="1:8" ht="7.5" customHeight="1" x14ac:dyDescent="0.3"/>
    <row r="32" spans="1:8" ht="38.25" customHeight="1" x14ac:dyDescent="0.3">
      <c r="A32" s="263" t="s">
        <v>141</v>
      </c>
      <c r="B32" s="264"/>
      <c r="C32" s="56" t="s">
        <v>7</v>
      </c>
      <c r="D32" s="57" t="s">
        <v>129</v>
      </c>
      <c r="E32" s="57" t="s">
        <v>130</v>
      </c>
      <c r="F32" s="57" t="s">
        <v>131</v>
      </c>
      <c r="G32" s="57" t="s">
        <v>114</v>
      </c>
      <c r="H32" s="57" t="s">
        <v>132</v>
      </c>
    </row>
    <row r="33" spans="1:8" x14ac:dyDescent="0.3">
      <c r="A33" s="226"/>
      <c r="B33" s="226"/>
      <c r="C33" s="227" t="s">
        <v>0</v>
      </c>
      <c r="D33" s="228">
        <f>D34+D39+D41+D50+D37</f>
        <v>1784385.07</v>
      </c>
      <c r="E33" s="228">
        <f>E34+E39+E41+E50+E37</f>
        <v>1891550.66</v>
      </c>
      <c r="F33" s="228">
        <f>F34+F39+F41+F50+F37</f>
        <v>2184770.91</v>
      </c>
      <c r="G33" s="228">
        <f>G34+G39+G41+G50+G37</f>
        <v>2183870.91</v>
      </c>
      <c r="H33" s="228">
        <f>H34+H39+H41+H50+H37</f>
        <v>2184670.91</v>
      </c>
    </row>
    <row r="34" spans="1:8" x14ac:dyDescent="0.3">
      <c r="A34" s="89">
        <v>1</v>
      </c>
      <c r="B34" s="89"/>
      <c r="C34" s="233" t="s">
        <v>159</v>
      </c>
      <c r="D34" s="91">
        <f>D35+D36</f>
        <v>238265.73</v>
      </c>
      <c r="E34" s="91">
        <f>E35+E36</f>
        <v>168132.46000000002</v>
      </c>
      <c r="F34" s="91">
        <f>F35+F36</f>
        <v>178549.95</v>
      </c>
      <c r="G34" s="91">
        <f>G35+G36</f>
        <v>177649.95</v>
      </c>
      <c r="H34" s="91">
        <f>H35+H36</f>
        <v>206570.91</v>
      </c>
    </row>
    <row r="35" spans="1:8" x14ac:dyDescent="0.3">
      <c r="A35" s="89"/>
      <c r="B35" s="89">
        <v>11</v>
      </c>
      <c r="C35" s="79" t="s">
        <v>13</v>
      </c>
      <c r="D35" s="92">
        <v>48952</v>
      </c>
      <c r="E35" s="92">
        <f>' Račun prihoda i rashoda'!E57</f>
        <v>52058.55</v>
      </c>
      <c r="F35" s="66">
        <f>' Račun prihoda i rashoda'!F57</f>
        <v>70539.040000000008</v>
      </c>
      <c r="G35" s="66">
        <f>' Račun prihoda i rashoda'!G57</f>
        <v>69639.040000000008</v>
      </c>
      <c r="H35" s="66">
        <f>' Račun prihoda i rashoda'!H57</f>
        <v>98560</v>
      </c>
    </row>
    <row r="36" spans="1:8" x14ac:dyDescent="0.3">
      <c r="A36" s="89"/>
      <c r="B36" s="89">
        <v>12</v>
      </c>
      <c r="C36" s="93" t="s">
        <v>55</v>
      </c>
      <c r="D36" s="80">
        <v>189313.73</v>
      </c>
      <c r="E36" s="92">
        <f>' Račun prihoda i rashoda'!E58</f>
        <v>116073.91</v>
      </c>
      <c r="F36" s="66">
        <f>' Račun prihoda i rashoda'!F58</f>
        <v>108010.91</v>
      </c>
      <c r="G36" s="66">
        <f>' Račun prihoda i rashoda'!G58</f>
        <v>108010.91</v>
      </c>
      <c r="H36" s="66">
        <f>' Račun prihoda i rashoda'!H58</f>
        <v>108010.91</v>
      </c>
    </row>
    <row r="37" spans="1:8" x14ac:dyDescent="0.3">
      <c r="A37" s="89">
        <v>3</v>
      </c>
      <c r="B37" s="89"/>
      <c r="C37" s="94" t="s">
        <v>30</v>
      </c>
      <c r="D37" s="91">
        <f>D38</f>
        <v>120</v>
      </c>
      <c r="E37" s="91">
        <f>E38</f>
        <v>6000</v>
      </c>
      <c r="F37" s="106">
        <f>F38</f>
        <v>9100</v>
      </c>
      <c r="G37" s="106">
        <f>G38</f>
        <v>9100</v>
      </c>
      <c r="H37" s="106">
        <f>H38</f>
        <v>9100</v>
      </c>
    </row>
    <row r="38" spans="1:8" x14ac:dyDescent="0.3">
      <c r="A38" s="89"/>
      <c r="B38" s="89">
        <v>311</v>
      </c>
      <c r="C38" s="79" t="s">
        <v>118</v>
      </c>
      <c r="D38" s="80">
        <v>120</v>
      </c>
      <c r="E38" s="80">
        <v>6000</v>
      </c>
      <c r="F38" s="65">
        <v>9100</v>
      </c>
      <c r="G38" s="65">
        <v>9100</v>
      </c>
      <c r="H38" s="65">
        <v>9100</v>
      </c>
    </row>
    <row r="39" spans="1:8" x14ac:dyDescent="0.3">
      <c r="A39" s="89">
        <v>4</v>
      </c>
      <c r="B39" s="89"/>
      <c r="C39" s="94" t="s">
        <v>149</v>
      </c>
      <c r="D39" s="91">
        <f>D40</f>
        <v>14664.53</v>
      </c>
      <c r="E39" s="91">
        <f>E40</f>
        <v>21476.560000000001</v>
      </c>
      <c r="F39" s="106">
        <f>F40</f>
        <v>33300</v>
      </c>
      <c r="G39" s="106">
        <f>G40</f>
        <v>33300</v>
      </c>
      <c r="H39" s="106">
        <f>H40</f>
        <v>34000</v>
      </c>
    </row>
    <row r="40" spans="1:8" x14ac:dyDescent="0.3">
      <c r="A40" s="89"/>
      <c r="B40" s="89">
        <v>431</v>
      </c>
      <c r="C40" s="93" t="s">
        <v>43</v>
      </c>
      <c r="D40" s="95">
        <v>14664.53</v>
      </c>
      <c r="E40" s="92">
        <v>21476.560000000001</v>
      </c>
      <c r="F40" s="66">
        <v>33300</v>
      </c>
      <c r="G40" s="66">
        <v>33300</v>
      </c>
      <c r="H40" s="66">
        <v>34000</v>
      </c>
    </row>
    <row r="41" spans="1:8" x14ac:dyDescent="0.3">
      <c r="A41" s="89">
        <v>5</v>
      </c>
      <c r="B41" s="89"/>
      <c r="C41" s="94" t="s">
        <v>150</v>
      </c>
      <c r="D41" s="96">
        <f t="shared" ref="D41:E41" si="4">D42+D44+D45+D46+D43+D48+D49+D47</f>
        <v>1531274.81</v>
      </c>
      <c r="E41" s="96">
        <f t="shared" si="4"/>
        <v>1691941.64</v>
      </c>
      <c r="F41" s="297">
        <f>F42+F44+F45+F46+F43+F48+F49+F47</f>
        <v>1960820.96</v>
      </c>
      <c r="G41" s="297">
        <f>G42+G44+G45+G46+G43+G48+G49+G47</f>
        <v>1960820.96</v>
      </c>
      <c r="H41" s="297">
        <f>H42+H44+H45+H46+H43+H48+H49</f>
        <v>1932000</v>
      </c>
    </row>
    <row r="42" spans="1:8" x14ac:dyDescent="0.3">
      <c r="A42" s="89"/>
      <c r="B42" s="89">
        <v>506</v>
      </c>
      <c r="C42" s="97" t="s">
        <v>151</v>
      </c>
      <c r="D42" s="80">
        <v>1462603.79</v>
      </c>
      <c r="E42" s="95">
        <v>1606466.64</v>
      </c>
      <c r="F42" s="107">
        <v>1740490</v>
      </c>
      <c r="G42" s="107">
        <v>1740490</v>
      </c>
      <c r="H42" s="107">
        <v>1740490</v>
      </c>
    </row>
    <row r="43" spans="1:8" x14ac:dyDescent="0.3">
      <c r="A43" s="89"/>
      <c r="B43" s="89">
        <v>5242</v>
      </c>
      <c r="C43" s="98" t="s">
        <v>152</v>
      </c>
      <c r="D43" s="99">
        <v>4057.67</v>
      </c>
      <c r="E43" s="80">
        <f>' Račun prihoda i rashoda'!E65</f>
        <v>5000</v>
      </c>
      <c r="F43" s="99">
        <v>5000</v>
      </c>
      <c r="G43" s="99">
        <v>5000</v>
      </c>
      <c r="H43" s="107">
        <v>5000</v>
      </c>
    </row>
    <row r="44" spans="1:8" hidden="1" x14ac:dyDescent="0.3">
      <c r="A44" s="89"/>
      <c r="B44" s="89">
        <v>529</v>
      </c>
      <c r="C44" s="100" t="s">
        <v>153</v>
      </c>
      <c r="D44" s="80">
        <v>0</v>
      </c>
      <c r="E44" s="80">
        <v>0</v>
      </c>
      <c r="F44" s="65">
        <f>' Račun prihoda i rashoda'!F66</f>
        <v>0</v>
      </c>
      <c r="G44" s="65">
        <f>' Račun prihoda i rashoda'!G66</f>
        <v>0</v>
      </c>
      <c r="H44" s="107">
        <f>' Račun prihoda i rashoda'!H66</f>
        <v>0</v>
      </c>
    </row>
    <row r="45" spans="1:8" x14ac:dyDescent="0.3">
      <c r="A45" s="89"/>
      <c r="B45" s="89">
        <v>5244</v>
      </c>
      <c r="C45" s="101" t="s">
        <v>154</v>
      </c>
      <c r="D45" s="80">
        <v>34500.35</v>
      </c>
      <c r="E45" s="92">
        <f>' Račun prihoda i rashoda'!E67</f>
        <v>44425</v>
      </c>
      <c r="F45" s="66">
        <v>101100</v>
      </c>
      <c r="G45" s="66">
        <v>101100</v>
      </c>
      <c r="H45" s="107">
        <v>100300</v>
      </c>
    </row>
    <row r="46" spans="1:8" hidden="1" x14ac:dyDescent="0.3">
      <c r="A46" s="89"/>
      <c r="B46" s="89">
        <v>523</v>
      </c>
      <c r="C46" s="101" t="s">
        <v>72</v>
      </c>
      <c r="D46" s="80">
        <v>0</v>
      </c>
      <c r="E46" s="92">
        <v>0</v>
      </c>
      <c r="F46" s="66">
        <v>0</v>
      </c>
      <c r="G46" s="66">
        <v>0</v>
      </c>
      <c r="H46" s="107">
        <f>' Račun prihoda i rashoda'!H69</f>
        <v>0</v>
      </c>
    </row>
    <row r="47" spans="1:8" x14ac:dyDescent="0.3">
      <c r="A47" s="89"/>
      <c r="B47" s="89">
        <v>5016</v>
      </c>
      <c r="C47" s="101" t="s">
        <v>161</v>
      </c>
      <c r="D47" s="65">
        <f>'POSEBNI DIO'!E125</f>
        <v>0</v>
      </c>
      <c r="E47" s="65">
        <f>'POSEBNI DIO'!F125</f>
        <v>0</v>
      </c>
      <c r="F47" s="65">
        <f>'POSEBNI DIO'!G125</f>
        <v>28020.959999999999</v>
      </c>
      <c r="G47" s="65">
        <f>'POSEBNI DIO'!H125</f>
        <v>28020.959999999999</v>
      </c>
      <c r="H47" s="65">
        <f>'POSEBNI DIO'!I125</f>
        <v>0</v>
      </c>
    </row>
    <row r="48" spans="1:8" x14ac:dyDescent="0.3">
      <c r="A48" s="89"/>
      <c r="B48" s="89">
        <v>5012</v>
      </c>
      <c r="C48" s="100" t="s">
        <v>168</v>
      </c>
      <c r="D48" s="80">
        <f>' Račun prihoda i rashoda'!D70</f>
        <v>30113</v>
      </c>
      <c r="E48" s="80">
        <f>' Račun prihoda i rashoda'!E70</f>
        <v>36050</v>
      </c>
      <c r="F48" s="65">
        <f>' Račun prihoda i rashoda'!F70</f>
        <v>86210</v>
      </c>
      <c r="G48" s="65">
        <f>' Račun prihoda i rashoda'!G70</f>
        <v>86210</v>
      </c>
      <c r="H48" s="107">
        <f>' Račun prihoda i rashoda'!H70</f>
        <v>86210</v>
      </c>
    </row>
    <row r="49" spans="1:8" hidden="1" x14ac:dyDescent="0.3">
      <c r="A49" s="89"/>
      <c r="B49" s="89">
        <v>5225</v>
      </c>
      <c r="C49" s="101" t="s">
        <v>155</v>
      </c>
      <c r="D49" s="80">
        <v>0</v>
      </c>
      <c r="E49" s="80">
        <f>' Račun prihoda i rashoda'!E71</f>
        <v>0</v>
      </c>
      <c r="F49" s="65">
        <f>' Račun prihoda i rashoda'!F71</f>
        <v>0</v>
      </c>
      <c r="G49" s="65">
        <f>' Račun prihoda i rashoda'!G71</f>
        <v>0</v>
      </c>
      <c r="H49" s="107">
        <f>' Račun prihoda i rashoda'!H71</f>
        <v>0</v>
      </c>
    </row>
    <row r="50" spans="1:8" x14ac:dyDescent="0.3">
      <c r="A50" s="89">
        <v>6</v>
      </c>
      <c r="B50" s="89"/>
      <c r="C50" s="94" t="s">
        <v>156</v>
      </c>
      <c r="D50" s="91">
        <f>D52+D51</f>
        <v>60</v>
      </c>
      <c r="E50" s="91">
        <f>E52+E51</f>
        <v>4000</v>
      </c>
      <c r="F50" s="106">
        <f>F52+F51</f>
        <v>3000</v>
      </c>
      <c r="G50" s="106">
        <f>G52+G51</f>
        <v>3000</v>
      </c>
      <c r="H50" s="106">
        <f>H52+H51</f>
        <v>3000</v>
      </c>
    </row>
    <row r="51" spans="1:8" x14ac:dyDescent="0.3">
      <c r="A51" s="89"/>
      <c r="B51" s="89">
        <v>611</v>
      </c>
      <c r="C51" s="102" t="s">
        <v>157</v>
      </c>
      <c r="D51" s="103">
        <v>60</v>
      </c>
      <c r="E51" s="103">
        <v>3000</v>
      </c>
      <c r="F51" s="103">
        <v>3000</v>
      </c>
      <c r="G51" s="103">
        <v>3000</v>
      </c>
      <c r="H51" s="103">
        <v>3000</v>
      </c>
    </row>
    <row r="52" spans="1:8" x14ac:dyDescent="0.3">
      <c r="A52" s="89"/>
      <c r="B52" s="89">
        <v>621</v>
      </c>
      <c r="C52" s="93" t="s">
        <v>158</v>
      </c>
      <c r="D52" s="80">
        <v>0</v>
      </c>
      <c r="E52" s="80">
        <v>1000</v>
      </c>
      <c r="F52" s="65">
        <v>0</v>
      </c>
      <c r="G52" s="65">
        <v>0</v>
      </c>
      <c r="H52" s="65">
        <v>0</v>
      </c>
    </row>
    <row r="53" spans="1:8" ht="33.75" customHeight="1" x14ac:dyDescent="0.3"/>
    <row r="54" spans="1:8" ht="25.5" x14ac:dyDescent="0.3">
      <c r="A54" s="263" t="s">
        <v>141</v>
      </c>
      <c r="B54" s="264"/>
      <c r="C54" s="56" t="s">
        <v>143</v>
      </c>
      <c r="D54" s="57" t="s">
        <v>129</v>
      </c>
      <c r="E54" s="57" t="s">
        <v>130</v>
      </c>
      <c r="F54" s="57" t="s">
        <v>131</v>
      </c>
      <c r="G54" s="57" t="s">
        <v>114</v>
      </c>
      <c r="H54" s="57" t="s">
        <v>132</v>
      </c>
    </row>
    <row r="55" spans="1:8" x14ac:dyDescent="0.3">
      <c r="A55" s="104"/>
      <c r="B55" s="104"/>
      <c r="C55" s="229" t="s">
        <v>2</v>
      </c>
      <c r="D55" s="230">
        <f>D56+D61+D63+D72+D59</f>
        <v>1780774</v>
      </c>
      <c r="E55" s="230">
        <f>E56+E61+E63+E72+E59</f>
        <v>1940890.46</v>
      </c>
      <c r="F55" s="230">
        <f>F56+F61+F63+F72+F59</f>
        <v>2217043.4500000002</v>
      </c>
      <c r="G55" s="230">
        <f>G56+G61+G63+G72+G59</f>
        <v>2190570.91</v>
      </c>
      <c r="H55" s="230">
        <f>H56+H61+H63+H72+H59</f>
        <v>2185670.91</v>
      </c>
    </row>
    <row r="56" spans="1:8" x14ac:dyDescent="0.3">
      <c r="A56" s="89">
        <v>1</v>
      </c>
      <c r="B56" s="89"/>
      <c r="C56" s="90" t="s">
        <v>13</v>
      </c>
      <c r="D56" s="105">
        <f>D57+D58</f>
        <v>238265</v>
      </c>
      <c r="E56" s="105">
        <f>E57+E58</f>
        <v>168132.46000000002</v>
      </c>
      <c r="F56" s="105">
        <f>F57+F58</f>
        <v>178549.95</v>
      </c>
      <c r="G56" s="105">
        <f>G57+G58</f>
        <v>177649.95</v>
      </c>
      <c r="H56" s="105">
        <f>H57+H58</f>
        <v>206570.91</v>
      </c>
    </row>
    <row r="57" spans="1:8" x14ac:dyDescent="0.3">
      <c r="A57" s="89"/>
      <c r="B57" s="89">
        <v>11</v>
      </c>
      <c r="C57" s="79" t="s">
        <v>13</v>
      </c>
      <c r="D57" s="66">
        <f>'POSEBNI DIO'!E11+'POSEBNI DIO'!E15+'POSEBNI DIO'!E41+'POSEBNI DIO'!E80+'POSEBNI DIO'!E97+'POSEBNI DIO'!E115</f>
        <v>48951</v>
      </c>
      <c r="E57" s="66">
        <f>'POSEBNI DIO'!F11+'POSEBNI DIO'!F15+'POSEBNI DIO'!F41+'POSEBNI DIO'!F80+'POSEBNI DIO'!F97+'POSEBNI DIO'!F115</f>
        <v>52058.55</v>
      </c>
      <c r="F57" s="66">
        <f>'POSEBNI DIO'!G11+'POSEBNI DIO'!G15+'POSEBNI DIO'!G41+'POSEBNI DIO'!G80+'POSEBNI DIO'!G97+'POSEBNI DIO'!G115</f>
        <v>70539.040000000008</v>
      </c>
      <c r="G57" s="66">
        <f>'POSEBNI DIO'!H11+'POSEBNI DIO'!H15+'POSEBNI DIO'!H41+'POSEBNI DIO'!H80+'POSEBNI DIO'!H97+'POSEBNI DIO'!H115</f>
        <v>69639.040000000008</v>
      </c>
      <c r="H57" s="66">
        <f>'POSEBNI DIO'!I11+'POSEBNI DIO'!I15+'POSEBNI DIO'!I41+'POSEBNI DIO'!I80+'POSEBNI DIO'!I97+'POSEBNI DIO'!I115</f>
        <v>98560</v>
      </c>
    </row>
    <row r="58" spans="1:8" x14ac:dyDescent="0.3">
      <c r="A58" s="89"/>
      <c r="B58" s="89">
        <v>12</v>
      </c>
      <c r="C58" s="93" t="s">
        <v>55</v>
      </c>
      <c r="D58" s="66">
        <f>'POSEBNI DIO'!E44+'POSEBNI DIO'!E100</f>
        <v>189314</v>
      </c>
      <c r="E58" s="66">
        <f>'POSEBNI DIO'!F44+'POSEBNI DIO'!F100</f>
        <v>116073.91</v>
      </c>
      <c r="F58" s="66">
        <f>'POSEBNI DIO'!G44+'POSEBNI DIO'!G100</f>
        <v>108010.91</v>
      </c>
      <c r="G58" s="66">
        <f>'POSEBNI DIO'!H44+'POSEBNI DIO'!H100</f>
        <v>108010.91</v>
      </c>
      <c r="H58" s="66">
        <f>'POSEBNI DIO'!I44+'POSEBNI DIO'!I100</f>
        <v>108010.91</v>
      </c>
    </row>
    <row r="59" spans="1:8" x14ac:dyDescent="0.3">
      <c r="A59" s="89">
        <v>3</v>
      </c>
      <c r="B59" s="89"/>
      <c r="C59" s="94" t="s">
        <v>30</v>
      </c>
      <c r="D59" s="91">
        <f>D60</f>
        <v>183</v>
      </c>
      <c r="E59" s="91">
        <f>E60</f>
        <v>6000</v>
      </c>
      <c r="F59" s="91">
        <f>F60</f>
        <v>9100</v>
      </c>
      <c r="G59" s="91">
        <f>G60</f>
        <v>9100</v>
      </c>
      <c r="H59" s="91">
        <f>H60</f>
        <v>9100</v>
      </c>
    </row>
    <row r="60" spans="1:8" x14ac:dyDescent="0.3">
      <c r="A60" s="89"/>
      <c r="B60" s="89">
        <v>311</v>
      </c>
      <c r="C60" s="79" t="s">
        <v>118</v>
      </c>
      <c r="D60" s="80">
        <f>'POSEBNI DIO'!E34+'POSEBNI DIO'!E48</f>
        <v>183</v>
      </c>
      <c r="E60" s="80">
        <f>'POSEBNI DIO'!F34+'POSEBNI DIO'!F48</f>
        <v>6000</v>
      </c>
      <c r="F60" s="80">
        <f>'POSEBNI DIO'!G34+'POSEBNI DIO'!G48</f>
        <v>9100</v>
      </c>
      <c r="G60" s="80">
        <f>'POSEBNI DIO'!H34+'POSEBNI DIO'!H48</f>
        <v>9100</v>
      </c>
      <c r="H60" s="80">
        <f>'POSEBNI DIO'!I34+'POSEBNI DIO'!I48</f>
        <v>9100</v>
      </c>
    </row>
    <row r="61" spans="1:8" x14ac:dyDescent="0.3">
      <c r="A61" s="89">
        <v>4</v>
      </c>
      <c r="B61" s="89"/>
      <c r="C61" s="94" t="s">
        <v>149</v>
      </c>
      <c r="D61" s="106">
        <f>D62</f>
        <v>16074</v>
      </c>
      <c r="E61" s="106">
        <f>E62</f>
        <v>42500</v>
      </c>
      <c r="F61" s="106">
        <f>F62</f>
        <v>55865</v>
      </c>
      <c r="G61" s="106">
        <f>G62</f>
        <v>40000</v>
      </c>
      <c r="H61" s="106">
        <f>H62</f>
        <v>35000</v>
      </c>
    </row>
    <row r="62" spans="1:8" x14ac:dyDescent="0.3">
      <c r="A62" s="89"/>
      <c r="B62" s="89">
        <v>431</v>
      </c>
      <c r="C62" s="93" t="s">
        <v>43</v>
      </c>
      <c r="D62" s="66">
        <f>'POSEBNI DIO'!E18+'POSEBNI DIO'!E51+'POSEBNI DIO'!E84</f>
        <v>16074</v>
      </c>
      <c r="E62" s="66">
        <f>'POSEBNI DIO'!F18+'POSEBNI DIO'!F51+'POSEBNI DIO'!F84</f>
        <v>42500</v>
      </c>
      <c r="F62" s="66">
        <f>'POSEBNI DIO'!G18+'POSEBNI DIO'!G51+'POSEBNI DIO'!G84</f>
        <v>55865</v>
      </c>
      <c r="G62" s="66">
        <f>'POSEBNI DIO'!H18+'POSEBNI DIO'!H51+'POSEBNI DIO'!H84</f>
        <v>40000</v>
      </c>
      <c r="H62" s="66">
        <f>'POSEBNI DIO'!I18+'POSEBNI DIO'!I51+'POSEBNI DIO'!I84</f>
        <v>35000</v>
      </c>
    </row>
    <row r="63" spans="1:8" x14ac:dyDescent="0.3">
      <c r="A63" s="89">
        <v>5</v>
      </c>
      <c r="B63" s="89"/>
      <c r="C63" s="94" t="s">
        <v>150</v>
      </c>
      <c r="D63" s="105">
        <f t="shared" ref="D63:E63" si="5">D64+D66+D67+D69+D70+D65+D68</f>
        <v>1522421</v>
      </c>
      <c r="E63" s="105">
        <f t="shared" si="5"/>
        <v>1688775</v>
      </c>
      <c r="F63" s="105">
        <f>F64+F66+F67+F69+F70+F65+F68</f>
        <v>1960820.96</v>
      </c>
      <c r="G63" s="105">
        <f t="shared" ref="G63:H63" si="6">G64+G66+G67+G69+G70+G65+G68</f>
        <v>1960820.96</v>
      </c>
      <c r="H63" s="105">
        <f t="shared" si="6"/>
        <v>1932000</v>
      </c>
    </row>
    <row r="64" spans="1:8" x14ac:dyDescent="0.3">
      <c r="A64" s="89"/>
      <c r="B64" s="89">
        <v>506</v>
      </c>
      <c r="C64" s="97" t="s">
        <v>151</v>
      </c>
      <c r="D64" s="107">
        <f>'POSEBNI DIO'!E21+'POSEBNI DIO'!E57</f>
        <v>1454226</v>
      </c>
      <c r="E64" s="107">
        <f>'POSEBNI DIO'!F21+'POSEBNI DIO'!F57</f>
        <v>1598300</v>
      </c>
      <c r="F64" s="107">
        <f>'POSEBNI DIO'!G21+'POSEBNI DIO'!G57</f>
        <v>1740490</v>
      </c>
      <c r="G64" s="107">
        <f>'POSEBNI DIO'!H21+'POSEBNI DIO'!H57</f>
        <v>1740490</v>
      </c>
      <c r="H64" s="107">
        <f>'POSEBNI DIO'!I21+'POSEBNI DIO'!I57</f>
        <v>1740490</v>
      </c>
    </row>
    <row r="65" spans="1:8" x14ac:dyDescent="0.3">
      <c r="A65" s="89"/>
      <c r="B65" s="89">
        <v>5242</v>
      </c>
      <c r="C65" s="98" t="s">
        <v>152</v>
      </c>
      <c r="D65" s="99">
        <f>'POSEBNI DIO'!E24</f>
        <v>4058</v>
      </c>
      <c r="E65" s="99">
        <f>'POSEBNI DIO'!F24</f>
        <v>5000</v>
      </c>
      <c r="F65" s="99">
        <f>'POSEBNI DIO'!G24</f>
        <v>5000</v>
      </c>
      <c r="G65" s="99">
        <f>'POSEBNI DIO'!H24</f>
        <v>5000</v>
      </c>
      <c r="H65" s="99">
        <f>'POSEBNI DIO'!I24</f>
        <v>5000</v>
      </c>
    </row>
    <row r="66" spans="1:8" x14ac:dyDescent="0.3">
      <c r="A66" s="89"/>
      <c r="B66" s="89">
        <v>529</v>
      </c>
      <c r="C66" s="100" t="s">
        <v>153</v>
      </c>
      <c r="D66" s="65">
        <f>'POSEBNI DIO'!E27</f>
        <v>0</v>
      </c>
      <c r="E66" s="65">
        <f>'POSEBNI DIO'!F27</f>
        <v>5000</v>
      </c>
      <c r="F66" s="65">
        <f>'POSEBNI DIO'!G27</f>
        <v>0</v>
      </c>
      <c r="G66" s="65">
        <f>'POSEBNI DIO'!H27</f>
        <v>0</v>
      </c>
      <c r="H66" s="65">
        <f>'POSEBNI DIO'!I27</f>
        <v>0</v>
      </c>
    </row>
    <row r="67" spans="1:8" x14ac:dyDescent="0.3">
      <c r="A67" s="89"/>
      <c r="B67" s="89">
        <v>5244</v>
      </c>
      <c r="C67" s="101" t="s">
        <v>154</v>
      </c>
      <c r="D67" s="66">
        <f>'POSEBNI DIO'!E76+'POSEBNI DIO'!E66+'POSEBNI DIO'!E30</f>
        <v>34024</v>
      </c>
      <c r="E67" s="66">
        <f>'POSEBNI DIO'!F76+'POSEBNI DIO'!F66+'POSEBNI DIO'!F30</f>
        <v>44425</v>
      </c>
      <c r="F67" s="66">
        <f>'POSEBNI DIO'!G76+'POSEBNI DIO'!G66+'POSEBNI DIO'!G30</f>
        <v>101100</v>
      </c>
      <c r="G67" s="66">
        <f>'POSEBNI DIO'!H76+'POSEBNI DIO'!H66+'POSEBNI DIO'!H30</f>
        <v>101100</v>
      </c>
      <c r="H67" s="66">
        <f>'POSEBNI DIO'!I76+'POSEBNI DIO'!I66+'POSEBNI DIO'!I30</f>
        <v>100300</v>
      </c>
    </row>
    <row r="68" spans="1:8" x14ac:dyDescent="0.3">
      <c r="A68" s="89"/>
      <c r="B68" s="89">
        <v>5016</v>
      </c>
      <c r="C68" s="101" t="s">
        <v>161</v>
      </c>
      <c r="D68" s="65">
        <f>'POSEBNI DIO'!E123</f>
        <v>0</v>
      </c>
      <c r="E68" s="65">
        <f>'POSEBNI DIO'!F123</f>
        <v>0</v>
      </c>
      <c r="F68" s="65">
        <f>'POSEBNI DIO'!G123</f>
        <v>28020.959999999999</v>
      </c>
      <c r="G68" s="65">
        <f>'POSEBNI DIO'!H123</f>
        <v>28020.959999999999</v>
      </c>
      <c r="H68" s="65">
        <f>'POSEBNI DIO'!I123</f>
        <v>0</v>
      </c>
    </row>
    <row r="69" spans="1:8" hidden="1" x14ac:dyDescent="0.3">
      <c r="A69" s="89"/>
      <c r="B69" s="89">
        <v>523</v>
      </c>
      <c r="C69" s="101" t="s">
        <v>72</v>
      </c>
      <c r="D69" s="65">
        <f>'POSEBNI DIO'!E90</f>
        <v>0</v>
      </c>
      <c r="E69" s="65">
        <f>'POSEBNI DIO'!F90</f>
        <v>0</v>
      </c>
      <c r="F69" s="65">
        <f>'POSEBNI DIO'!G90</f>
        <v>0</v>
      </c>
      <c r="G69" s="65">
        <f>'POSEBNI DIO'!H90</f>
        <v>0</v>
      </c>
      <c r="H69" s="65">
        <f>'POSEBNI DIO'!I90</f>
        <v>0</v>
      </c>
    </row>
    <row r="70" spans="1:8" x14ac:dyDescent="0.3">
      <c r="A70" s="89"/>
      <c r="B70" s="89">
        <v>5012</v>
      </c>
      <c r="C70" s="100" t="s">
        <v>168</v>
      </c>
      <c r="D70" s="66">
        <f>'POSEBNI DIO'!E119</f>
        <v>30113</v>
      </c>
      <c r="E70" s="66">
        <f>'POSEBNI DIO'!F119</f>
        <v>36050</v>
      </c>
      <c r="F70" s="66">
        <f>'POSEBNI DIO'!G119</f>
        <v>86210</v>
      </c>
      <c r="G70" s="66">
        <f>'POSEBNI DIO'!H119</f>
        <v>86210</v>
      </c>
      <c r="H70" s="66">
        <f>'POSEBNI DIO'!I119</f>
        <v>86210</v>
      </c>
    </row>
    <row r="71" spans="1:8" hidden="1" x14ac:dyDescent="0.3">
      <c r="A71" s="89"/>
      <c r="B71" s="89">
        <v>5225</v>
      </c>
      <c r="C71" s="101" t="s">
        <v>155</v>
      </c>
      <c r="D71" s="66">
        <f>'POSEBNI DIO'!E105</f>
        <v>0</v>
      </c>
      <c r="E71" s="66">
        <f>'POSEBNI DIO'!F105</f>
        <v>0</v>
      </c>
      <c r="F71" s="66">
        <f>'POSEBNI DIO'!G105</f>
        <v>0</v>
      </c>
      <c r="G71" s="66">
        <f>'POSEBNI DIO'!H105</f>
        <v>0</v>
      </c>
      <c r="H71" s="66">
        <f>'POSEBNI DIO'!I105</f>
        <v>0</v>
      </c>
    </row>
    <row r="72" spans="1:8" s="109" customFormat="1" x14ac:dyDescent="0.3">
      <c r="A72" s="89">
        <v>6</v>
      </c>
      <c r="B72" s="89"/>
      <c r="C72" s="94" t="s">
        <v>156</v>
      </c>
      <c r="D72" s="108">
        <f>D74+D73</f>
        <v>3831</v>
      </c>
      <c r="E72" s="108">
        <f>E74+E73</f>
        <v>35483</v>
      </c>
      <c r="F72" s="108">
        <f>F74+F73</f>
        <v>12707.54</v>
      </c>
      <c r="G72" s="108">
        <f>G74+G73</f>
        <v>3000</v>
      </c>
      <c r="H72" s="108">
        <f>H74+H73</f>
        <v>3000</v>
      </c>
    </row>
    <row r="73" spans="1:8" x14ac:dyDescent="0.3">
      <c r="A73" s="89"/>
      <c r="B73" s="89">
        <v>611</v>
      </c>
      <c r="C73" s="102" t="s">
        <v>157</v>
      </c>
      <c r="D73" s="110">
        <f>'POSEBNI DIO'!E71+'POSEBNI DIO'!E37</f>
        <v>60</v>
      </c>
      <c r="E73" s="110">
        <f>'POSEBNI DIO'!F71+'POSEBNI DIO'!F37</f>
        <v>3000</v>
      </c>
      <c r="F73" s="110">
        <f>'POSEBNI DIO'!G71+'POSEBNI DIO'!G37</f>
        <v>3000</v>
      </c>
      <c r="G73" s="110">
        <f>'POSEBNI DIO'!H71+'POSEBNI DIO'!H37</f>
        <v>3000</v>
      </c>
      <c r="H73" s="110">
        <f>'POSEBNI DIO'!I71+'POSEBNI DIO'!I37</f>
        <v>3000</v>
      </c>
    </row>
    <row r="74" spans="1:8" x14ac:dyDescent="0.3">
      <c r="A74" s="89"/>
      <c r="B74" s="89">
        <v>621</v>
      </c>
      <c r="C74" s="93" t="s">
        <v>158</v>
      </c>
      <c r="D74" s="110">
        <f>'POSEBNI DIO'!E109</f>
        <v>3771</v>
      </c>
      <c r="E74" s="110">
        <f>'POSEBNI DIO'!F109</f>
        <v>32483</v>
      </c>
      <c r="F74" s="110">
        <f>'POSEBNI DIO'!G109</f>
        <v>9707.5400000000009</v>
      </c>
      <c r="G74" s="110">
        <f>'POSEBNI DIO'!H109</f>
        <v>0</v>
      </c>
      <c r="H74" s="110">
        <f>'POSEBNI DIO'!I109</f>
        <v>0</v>
      </c>
    </row>
    <row r="75" spans="1:8" ht="10.5" customHeight="1" x14ac:dyDescent="0.3"/>
    <row r="76" spans="1:8" ht="25.5" customHeight="1" x14ac:dyDescent="0.3"/>
    <row r="77" spans="1:8" x14ac:dyDescent="0.3">
      <c r="A77" s="267" t="s">
        <v>144</v>
      </c>
      <c r="B77" s="267"/>
      <c r="C77" s="267"/>
      <c r="D77" s="267"/>
      <c r="E77" s="267"/>
      <c r="F77" s="267"/>
      <c r="G77" s="267"/>
      <c r="H77" s="267"/>
    </row>
    <row r="79" spans="1:8" ht="25.5" x14ac:dyDescent="0.3">
      <c r="A79" s="263" t="s">
        <v>141</v>
      </c>
      <c r="B79" s="264"/>
      <c r="C79" s="57" t="s">
        <v>37</v>
      </c>
      <c r="D79" s="57" t="s">
        <v>129</v>
      </c>
      <c r="E79" s="57" t="s">
        <v>130</v>
      </c>
      <c r="F79" s="57" t="s">
        <v>131</v>
      </c>
      <c r="G79" s="57" t="s">
        <v>114</v>
      </c>
      <c r="H79" s="57" t="s">
        <v>132</v>
      </c>
    </row>
    <row r="80" spans="1:8" x14ac:dyDescent="0.3">
      <c r="A80" s="226"/>
      <c r="B80" s="226"/>
      <c r="C80" s="231" t="s">
        <v>18</v>
      </c>
      <c r="D80" s="232">
        <f t="shared" ref="D80:H81" si="7">D81</f>
        <v>1780774</v>
      </c>
      <c r="E80" s="232">
        <f t="shared" si="7"/>
        <v>1940890.46</v>
      </c>
      <c r="F80" s="232">
        <f t="shared" si="7"/>
        <v>2217043.4500000002</v>
      </c>
      <c r="G80" s="232">
        <f t="shared" si="7"/>
        <v>2190570.91</v>
      </c>
      <c r="H80" s="232">
        <f t="shared" si="7"/>
        <v>2185670.91</v>
      </c>
    </row>
    <row r="81" spans="1:8" x14ac:dyDescent="0.3">
      <c r="A81" s="113" t="s">
        <v>145</v>
      </c>
      <c r="B81" s="114"/>
      <c r="C81" s="115" t="s">
        <v>148</v>
      </c>
      <c r="D81" s="116">
        <f t="shared" si="7"/>
        <v>1780774</v>
      </c>
      <c r="E81" s="116">
        <f t="shared" si="7"/>
        <v>1940890.46</v>
      </c>
      <c r="F81" s="116">
        <f t="shared" si="7"/>
        <v>2217043.4500000002</v>
      </c>
      <c r="G81" s="116">
        <f t="shared" si="7"/>
        <v>2190570.91</v>
      </c>
      <c r="H81" s="116">
        <f t="shared" si="7"/>
        <v>2185670.91</v>
      </c>
    </row>
    <row r="82" spans="1:8" x14ac:dyDescent="0.3">
      <c r="A82" s="114"/>
      <c r="B82" s="114" t="s">
        <v>146</v>
      </c>
      <c r="C82" s="88" t="s">
        <v>147</v>
      </c>
      <c r="D82" s="117">
        <f>'POSEBNI DIO'!E9</f>
        <v>1780774</v>
      </c>
      <c r="E82" s="92">
        <f>'POSEBNI DIO'!F9</f>
        <v>1940890.46</v>
      </c>
      <c r="F82" s="92">
        <f>'POSEBNI DIO'!G9</f>
        <v>2217043.4500000002</v>
      </c>
      <c r="G82" s="92">
        <f>'POSEBNI DIO'!H9</f>
        <v>2190570.91</v>
      </c>
      <c r="H82" s="92">
        <f>'POSEBNI DIO'!I9</f>
        <v>2185670.91</v>
      </c>
    </row>
  </sheetData>
  <sortState xmlns:xlrd2="http://schemas.microsoft.com/office/spreadsheetml/2017/richdata2" ref="B10:H15">
    <sortCondition ref="B10:B15"/>
  </sortState>
  <mergeCells count="10">
    <mergeCell ref="A5:H5"/>
    <mergeCell ref="A1:H1"/>
    <mergeCell ref="A3:H3"/>
    <mergeCell ref="A54:B54"/>
    <mergeCell ref="A77:H77"/>
    <mergeCell ref="A79:B79"/>
    <mergeCell ref="A7:B7"/>
    <mergeCell ref="A17:B17"/>
    <mergeCell ref="A29:H29"/>
    <mergeCell ref="A32:B32"/>
  </mergeCells>
  <pageMargins left="0.7" right="0.7" top="0.75" bottom="0.75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7"/>
  <sheetViews>
    <sheetView workbookViewId="0">
      <selection activeCell="N13" sqref="N13"/>
    </sheetView>
  </sheetViews>
  <sheetFormatPr defaultRowHeight="16.5" x14ac:dyDescent="0.3"/>
  <cols>
    <col min="1" max="1" width="7.42578125" style="53" bestFit="1" customWidth="1"/>
    <col min="2" max="2" width="8.42578125" style="53" bestFit="1" customWidth="1"/>
    <col min="3" max="8" width="25.28515625" style="53" customWidth="1"/>
    <col min="9" max="16384" width="9.140625" style="53"/>
  </cols>
  <sheetData>
    <row r="1" spans="1:9" ht="42" customHeight="1" x14ac:dyDescent="0.3">
      <c r="A1" s="250" t="s">
        <v>133</v>
      </c>
      <c r="B1" s="250"/>
      <c r="C1" s="250"/>
      <c r="D1" s="250"/>
      <c r="E1" s="250"/>
      <c r="F1" s="250"/>
      <c r="G1" s="250"/>
      <c r="H1" s="250"/>
    </row>
    <row r="2" spans="1:9" ht="18" customHeight="1" x14ac:dyDescent="0.3">
      <c r="A2" s="54"/>
      <c r="B2" s="54"/>
      <c r="C2" s="54"/>
      <c r="D2" s="54"/>
      <c r="E2" s="54"/>
      <c r="F2" s="54"/>
      <c r="G2" s="54"/>
      <c r="H2" s="54"/>
    </row>
    <row r="3" spans="1:9" ht="15.75" customHeight="1" x14ac:dyDescent="0.3">
      <c r="A3" s="250" t="s">
        <v>19</v>
      </c>
      <c r="B3" s="251"/>
      <c r="C3" s="251"/>
      <c r="D3" s="251"/>
      <c r="E3" s="251"/>
      <c r="F3" s="251"/>
      <c r="G3" s="251"/>
      <c r="H3" s="251"/>
    </row>
    <row r="4" spans="1:9" ht="18" x14ac:dyDescent="0.3">
      <c r="A4" s="54"/>
      <c r="B4" s="54"/>
      <c r="C4" s="54"/>
      <c r="D4" s="54"/>
      <c r="E4" s="54"/>
      <c r="F4" s="54"/>
      <c r="G4" s="55"/>
      <c r="H4" s="55"/>
    </row>
    <row r="5" spans="1:9" ht="18" customHeight="1" x14ac:dyDescent="0.3">
      <c r="A5" s="250" t="s">
        <v>136</v>
      </c>
      <c r="B5" s="251"/>
      <c r="C5" s="251"/>
      <c r="D5" s="251"/>
      <c r="E5" s="251"/>
      <c r="F5" s="251"/>
      <c r="G5" s="251"/>
      <c r="H5" s="251"/>
    </row>
    <row r="6" spans="1:9" ht="63" customHeight="1" x14ac:dyDescent="0.3">
      <c r="A6" s="268" t="s">
        <v>134</v>
      </c>
      <c r="B6" s="268"/>
      <c r="C6" s="268"/>
      <c r="D6" s="54"/>
      <c r="E6" s="54"/>
      <c r="F6" s="54"/>
      <c r="G6" s="55"/>
      <c r="H6" s="55"/>
    </row>
    <row r="7" spans="1:9" ht="25.5" x14ac:dyDescent="0.3">
      <c r="A7" s="57" t="s">
        <v>9</v>
      </c>
      <c r="B7" s="56" t="s">
        <v>10</v>
      </c>
      <c r="C7" s="56" t="s">
        <v>37</v>
      </c>
      <c r="D7" s="57" t="s">
        <v>129</v>
      </c>
      <c r="E7" s="57" t="s">
        <v>130</v>
      </c>
      <c r="F7" s="57" t="s">
        <v>131</v>
      </c>
      <c r="G7" s="57" t="s">
        <v>114</v>
      </c>
      <c r="H7" s="57" t="s">
        <v>132</v>
      </c>
    </row>
    <row r="8" spans="1:9" ht="25.5" x14ac:dyDescent="0.3">
      <c r="A8" s="111">
        <v>8</v>
      </c>
      <c r="B8" s="111"/>
      <c r="C8" s="111" t="s">
        <v>20</v>
      </c>
      <c r="D8" s="116">
        <v>0</v>
      </c>
      <c r="E8" s="119">
        <v>0</v>
      </c>
      <c r="F8" s="119">
        <v>0</v>
      </c>
      <c r="G8" s="119">
        <v>0</v>
      </c>
      <c r="H8" s="119">
        <v>0</v>
      </c>
    </row>
    <row r="9" spans="1:9" x14ac:dyDescent="0.3">
      <c r="A9" s="111"/>
      <c r="B9" s="120">
        <v>84</v>
      </c>
      <c r="C9" s="120" t="s">
        <v>27</v>
      </c>
      <c r="D9" s="116"/>
      <c r="E9" s="119"/>
      <c r="F9" s="119"/>
      <c r="G9" s="119"/>
      <c r="H9" s="119"/>
    </row>
    <row r="10" spans="1:9" ht="25.5" x14ac:dyDescent="0.3">
      <c r="A10" s="121">
        <v>5</v>
      </c>
      <c r="B10" s="121"/>
      <c r="C10" s="122" t="s">
        <v>21</v>
      </c>
      <c r="D10" s="116">
        <v>0</v>
      </c>
      <c r="E10" s="119">
        <v>0</v>
      </c>
      <c r="F10" s="119">
        <v>0</v>
      </c>
      <c r="G10" s="119">
        <v>0</v>
      </c>
      <c r="H10" s="119">
        <v>0</v>
      </c>
    </row>
    <row r="11" spans="1:9" ht="25.5" x14ac:dyDescent="0.3">
      <c r="A11" s="120"/>
      <c r="B11" s="120">
        <v>54</v>
      </c>
      <c r="C11" s="123" t="s">
        <v>29</v>
      </c>
      <c r="D11" s="116"/>
      <c r="E11" s="119"/>
      <c r="F11" s="119"/>
      <c r="G11" s="119"/>
      <c r="H11" s="124"/>
    </row>
    <row r="14" spans="1:9" ht="18" customHeight="1" x14ac:dyDescent="0.3">
      <c r="A14" s="250" t="s">
        <v>137</v>
      </c>
      <c r="B14" s="250"/>
      <c r="C14" s="250"/>
      <c r="D14" s="250"/>
      <c r="E14" s="250"/>
      <c r="F14" s="250"/>
      <c r="G14" s="250"/>
      <c r="H14" s="250"/>
      <c r="I14" s="52"/>
    </row>
    <row r="16" spans="1:9" ht="12.75" customHeight="1" x14ac:dyDescent="0.3"/>
    <row r="17" spans="1:8" ht="25.5" x14ac:dyDescent="0.3">
      <c r="A17" s="57" t="s">
        <v>9</v>
      </c>
      <c r="B17" s="56" t="s">
        <v>10</v>
      </c>
      <c r="C17" s="56" t="s">
        <v>37</v>
      </c>
      <c r="D17" s="57" t="s">
        <v>129</v>
      </c>
      <c r="E17" s="57" t="s">
        <v>130</v>
      </c>
      <c r="F17" s="57" t="s">
        <v>131</v>
      </c>
      <c r="G17" s="57" t="s">
        <v>114</v>
      </c>
      <c r="H17" s="57" t="s">
        <v>132</v>
      </c>
    </row>
    <row r="18" spans="1:8" x14ac:dyDescent="0.3">
      <c r="C18" s="125" t="s">
        <v>86</v>
      </c>
      <c r="D18" s="126">
        <v>0</v>
      </c>
      <c r="E18" s="127">
        <v>0</v>
      </c>
      <c r="F18" s="127">
        <v>0</v>
      </c>
      <c r="G18" s="127">
        <v>0</v>
      </c>
      <c r="H18" s="127">
        <v>0</v>
      </c>
    </row>
    <row r="19" spans="1:8" ht="25.5" x14ac:dyDescent="0.3">
      <c r="A19" s="111">
        <v>8</v>
      </c>
      <c r="B19" s="111"/>
      <c r="C19" s="111" t="s">
        <v>28</v>
      </c>
      <c r="D19" s="116"/>
      <c r="E19" s="119"/>
      <c r="F19" s="119"/>
      <c r="G19" s="119"/>
      <c r="H19" s="119"/>
    </row>
    <row r="20" spans="1:8" ht="25.5" x14ac:dyDescent="0.3">
      <c r="A20" s="111"/>
      <c r="B20" s="120">
        <v>81</v>
      </c>
      <c r="C20" s="88" t="s">
        <v>87</v>
      </c>
      <c r="D20" s="116"/>
      <c r="E20" s="119"/>
      <c r="F20" s="119"/>
      <c r="G20" s="119"/>
      <c r="H20" s="119"/>
    </row>
    <row r="21" spans="1:8" x14ac:dyDescent="0.3">
      <c r="A21" s="121"/>
      <c r="B21" s="121"/>
      <c r="C21" s="88" t="s">
        <v>84</v>
      </c>
      <c r="D21" s="116"/>
      <c r="E21" s="119"/>
      <c r="F21" s="119"/>
      <c r="G21" s="119"/>
      <c r="H21" s="119"/>
    </row>
    <row r="22" spans="1:8" x14ac:dyDescent="0.3">
      <c r="A22" s="120"/>
      <c r="B22" s="120"/>
      <c r="C22" s="88"/>
      <c r="D22" s="116"/>
      <c r="E22" s="119"/>
      <c r="F22" s="119"/>
      <c r="G22" s="119"/>
      <c r="H22" s="119"/>
    </row>
    <row r="23" spans="1:8" x14ac:dyDescent="0.3">
      <c r="A23" s="121"/>
      <c r="B23" s="121"/>
      <c r="C23" s="125" t="s">
        <v>88</v>
      </c>
      <c r="D23" s="116">
        <v>0</v>
      </c>
      <c r="E23" s="119">
        <v>0</v>
      </c>
      <c r="F23" s="119">
        <v>0</v>
      </c>
      <c r="G23" s="119">
        <v>0</v>
      </c>
      <c r="H23" s="119">
        <v>0</v>
      </c>
    </row>
    <row r="24" spans="1:8" x14ac:dyDescent="0.3">
      <c r="A24" s="111">
        <v>1</v>
      </c>
      <c r="B24" s="120"/>
      <c r="C24" s="111" t="s">
        <v>13</v>
      </c>
      <c r="D24" s="116"/>
      <c r="E24" s="119"/>
      <c r="F24" s="119"/>
      <c r="G24" s="119"/>
      <c r="H24" s="119"/>
    </row>
    <row r="25" spans="1:8" x14ac:dyDescent="0.3">
      <c r="A25" s="121"/>
      <c r="B25" s="118">
        <v>11</v>
      </c>
      <c r="C25" s="79" t="s">
        <v>89</v>
      </c>
      <c r="D25" s="116"/>
      <c r="E25" s="119"/>
      <c r="F25" s="119"/>
      <c r="G25" s="119"/>
      <c r="H25" s="124"/>
    </row>
    <row r="26" spans="1:8" x14ac:dyDescent="0.3">
      <c r="A26" s="111">
        <v>3</v>
      </c>
      <c r="B26" s="120"/>
      <c r="C26" s="111" t="s">
        <v>30</v>
      </c>
      <c r="D26" s="116"/>
      <c r="E26" s="119"/>
      <c r="F26" s="119"/>
      <c r="G26" s="119"/>
      <c r="H26" s="124"/>
    </row>
    <row r="27" spans="1:8" x14ac:dyDescent="0.3">
      <c r="A27" s="121"/>
      <c r="B27" s="118">
        <v>31</v>
      </c>
      <c r="C27" s="79" t="s">
        <v>85</v>
      </c>
      <c r="D27" s="116"/>
      <c r="E27" s="119"/>
      <c r="F27" s="119"/>
      <c r="G27" s="119"/>
      <c r="H27" s="124"/>
    </row>
  </sheetData>
  <mergeCells count="5">
    <mergeCell ref="A14:H14"/>
    <mergeCell ref="A1:H1"/>
    <mergeCell ref="A3:H3"/>
    <mergeCell ref="A5:H5"/>
    <mergeCell ref="A6:C6"/>
  </mergeCells>
  <pageMargins left="0.7" right="0.7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26"/>
  <sheetViews>
    <sheetView tabSelected="1" workbookViewId="0">
      <selection activeCell="A27" sqref="A27:C27"/>
    </sheetView>
  </sheetViews>
  <sheetFormatPr defaultRowHeight="16.5" x14ac:dyDescent="0.3"/>
  <cols>
    <col min="1" max="1" width="7.42578125" style="53" bestFit="1" customWidth="1"/>
    <col min="2" max="2" width="8.42578125" style="53" bestFit="1" customWidth="1"/>
    <col min="3" max="3" width="4.42578125" style="53" customWidth="1"/>
    <col min="4" max="4" width="45.7109375" style="53" customWidth="1"/>
    <col min="5" max="5" width="21.7109375" style="161" customWidth="1"/>
    <col min="6" max="6" width="21.7109375" style="53" customWidth="1"/>
    <col min="7" max="7" width="21.7109375" style="193" customWidth="1"/>
    <col min="8" max="9" width="21.7109375" style="53" customWidth="1"/>
    <col min="10" max="16384" width="9.140625" style="53"/>
  </cols>
  <sheetData>
    <row r="1" spans="1:9" ht="42" customHeight="1" x14ac:dyDescent="0.3">
      <c r="A1" s="250" t="s">
        <v>133</v>
      </c>
      <c r="B1" s="250"/>
      <c r="C1" s="250"/>
      <c r="D1" s="250"/>
      <c r="E1" s="250"/>
      <c r="F1" s="250"/>
      <c r="G1" s="250"/>
      <c r="H1" s="250"/>
      <c r="I1" s="250"/>
    </row>
    <row r="2" spans="1:9" ht="18" x14ac:dyDescent="0.3">
      <c r="A2" s="54"/>
      <c r="B2" s="54"/>
      <c r="C2" s="54"/>
      <c r="D2" s="54"/>
      <c r="E2" s="128"/>
      <c r="F2" s="54"/>
      <c r="G2" s="129"/>
      <c r="H2" s="55"/>
      <c r="I2" s="55"/>
    </row>
    <row r="3" spans="1:9" ht="18" customHeight="1" x14ac:dyDescent="0.3">
      <c r="A3" s="250" t="s">
        <v>22</v>
      </c>
      <c r="B3" s="251"/>
      <c r="C3" s="251"/>
      <c r="D3" s="251"/>
      <c r="E3" s="251"/>
      <c r="F3" s="251"/>
      <c r="G3" s="251"/>
      <c r="H3" s="251"/>
      <c r="I3" s="251"/>
    </row>
    <row r="4" spans="1:9" ht="18" x14ac:dyDescent="0.3">
      <c r="A4" s="54"/>
      <c r="B4" s="54"/>
      <c r="C4" s="54"/>
      <c r="D4" s="54"/>
      <c r="E4" s="128"/>
      <c r="F4" s="54"/>
      <c r="G4" s="129"/>
      <c r="H4" s="55"/>
      <c r="I4" s="130"/>
    </row>
    <row r="5" spans="1:9" ht="25.5" x14ac:dyDescent="0.3">
      <c r="A5" s="284" t="s">
        <v>24</v>
      </c>
      <c r="B5" s="285"/>
      <c r="C5" s="286"/>
      <c r="D5" s="131" t="s">
        <v>25</v>
      </c>
      <c r="E5" s="132" t="s">
        <v>129</v>
      </c>
      <c r="F5" s="57" t="s">
        <v>130</v>
      </c>
      <c r="G5" s="133" t="s">
        <v>131</v>
      </c>
      <c r="H5" s="57" t="s">
        <v>114</v>
      </c>
      <c r="I5" s="57" t="s">
        <v>132</v>
      </c>
    </row>
    <row r="6" spans="1:9" s="61" customFormat="1" ht="25.5" x14ac:dyDescent="0.3">
      <c r="A6" s="287" t="s">
        <v>90</v>
      </c>
      <c r="B6" s="288"/>
      <c r="C6" s="289"/>
      <c r="D6" s="134" t="s">
        <v>128</v>
      </c>
      <c r="E6" s="299">
        <f>E7</f>
        <v>1780774</v>
      </c>
      <c r="F6" s="300">
        <f t="shared" ref="F6:I8" si="0">F7</f>
        <v>1940890.46</v>
      </c>
      <c r="G6" s="300">
        <f t="shared" si="0"/>
        <v>2217043.4500000002</v>
      </c>
      <c r="H6" s="299">
        <f t="shared" si="0"/>
        <v>2190570.91</v>
      </c>
      <c r="I6" s="299">
        <f t="shared" si="0"/>
        <v>2185670.91</v>
      </c>
    </row>
    <row r="7" spans="1:9" s="61" customFormat="1" x14ac:dyDescent="0.3">
      <c r="A7" s="287" t="s">
        <v>91</v>
      </c>
      <c r="B7" s="288"/>
      <c r="C7" s="289"/>
      <c r="D7" s="134" t="s">
        <v>92</v>
      </c>
      <c r="E7" s="135">
        <f>E8</f>
        <v>1780774</v>
      </c>
      <c r="F7" s="135">
        <f t="shared" si="0"/>
        <v>1940890.46</v>
      </c>
      <c r="G7" s="136">
        <f t="shared" si="0"/>
        <v>2217043.4500000002</v>
      </c>
      <c r="H7" s="135">
        <f t="shared" si="0"/>
        <v>2190570.91</v>
      </c>
      <c r="I7" s="135">
        <f t="shared" si="0"/>
        <v>2185670.91</v>
      </c>
    </row>
    <row r="8" spans="1:9" s="61" customFormat="1" x14ac:dyDescent="0.3">
      <c r="A8" s="287" t="s">
        <v>93</v>
      </c>
      <c r="B8" s="288"/>
      <c r="C8" s="289"/>
      <c r="D8" s="134" t="s">
        <v>94</v>
      </c>
      <c r="E8" s="135">
        <f>E9</f>
        <v>1780774</v>
      </c>
      <c r="F8" s="241">
        <f>F9</f>
        <v>1940890.46</v>
      </c>
      <c r="G8" s="136">
        <f t="shared" si="0"/>
        <v>2217043.4500000002</v>
      </c>
      <c r="H8" s="135">
        <f t="shared" si="0"/>
        <v>2190570.91</v>
      </c>
      <c r="I8" s="135">
        <f t="shared" si="0"/>
        <v>2185670.91</v>
      </c>
    </row>
    <row r="9" spans="1:9" s="140" customFormat="1" x14ac:dyDescent="0.3">
      <c r="A9" s="281" t="s">
        <v>38</v>
      </c>
      <c r="B9" s="282"/>
      <c r="C9" s="283"/>
      <c r="D9" s="137" t="s">
        <v>39</v>
      </c>
      <c r="E9" s="138">
        <f>E10+E14+E40+E89+E96+E108+E114+E33+E75</f>
        <v>1780774</v>
      </c>
      <c r="F9" s="138">
        <f>F10+F14+F40+F89+F96+F108+F114+F33+F75</f>
        <v>1940890.46</v>
      </c>
      <c r="G9" s="139">
        <f>G10+G14+G40+G89+G96+G108+G114+G33+G75</f>
        <v>2217043.4500000002</v>
      </c>
      <c r="H9" s="138">
        <f>H10+H14+H40+H89+H96+H108+H114+H33+H75</f>
        <v>2190570.91</v>
      </c>
      <c r="I9" s="138">
        <f>I10+I14+I40+I89+I96+I108+I114+I33+I75</f>
        <v>2185670.91</v>
      </c>
    </row>
    <row r="10" spans="1:9" ht="21" customHeight="1" x14ac:dyDescent="0.3">
      <c r="A10" s="272" t="s">
        <v>40</v>
      </c>
      <c r="B10" s="273"/>
      <c r="C10" s="274"/>
      <c r="D10" s="141" t="s">
        <v>126</v>
      </c>
      <c r="E10" s="142">
        <f>SUM(E11)</f>
        <v>1955</v>
      </c>
      <c r="F10" s="143">
        <f>SUM(F12)</f>
        <v>2008.55</v>
      </c>
      <c r="G10" s="144">
        <f>SUM(G12)</f>
        <v>2010</v>
      </c>
      <c r="H10" s="143">
        <f>SUM(H12)</f>
        <v>2010</v>
      </c>
      <c r="I10" s="143">
        <f>SUM(I12)</f>
        <v>2010</v>
      </c>
    </row>
    <row r="11" spans="1:9" ht="17.25" customHeight="1" x14ac:dyDescent="0.3">
      <c r="A11" s="269" t="s">
        <v>41</v>
      </c>
      <c r="B11" s="270"/>
      <c r="C11" s="271"/>
      <c r="D11" s="154" t="s">
        <v>13</v>
      </c>
      <c r="E11" s="145">
        <f>E12</f>
        <v>1955</v>
      </c>
      <c r="F11" s="146">
        <f>F12</f>
        <v>2008.55</v>
      </c>
      <c r="G11" s="147">
        <f>G12</f>
        <v>2010</v>
      </c>
      <c r="H11" s="146">
        <f>H12</f>
        <v>2010</v>
      </c>
      <c r="I11" s="146">
        <f>I12</f>
        <v>2010</v>
      </c>
    </row>
    <row r="12" spans="1:9" x14ac:dyDescent="0.3">
      <c r="A12" s="281">
        <v>3</v>
      </c>
      <c r="B12" s="282"/>
      <c r="C12" s="283"/>
      <c r="D12" s="137" t="s">
        <v>15</v>
      </c>
      <c r="E12" s="172">
        <f>E13</f>
        <v>1955</v>
      </c>
      <c r="F12" s="148">
        <f>F13</f>
        <v>2008.55</v>
      </c>
      <c r="G12" s="149">
        <f t="shared" ref="G12" si="1">G13</f>
        <v>2010</v>
      </c>
      <c r="H12" s="148">
        <f>H13</f>
        <v>2010</v>
      </c>
      <c r="I12" s="148">
        <f>I13</f>
        <v>2010</v>
      </c>
    </row>
    <row r="13" spans="1:9" x14ac:dyDescent="0.3">
      <c r="A13" s="290">
        <v>32</v>
      </c>
      <c r="B13" s="291"/>
      <c r="C13" s="292"/>
      <c r="D13" s="150" t="s">
        <v>26</v>
      </c>
      <c r="E13" s="151">
        <v>1955</v>
      </c>
      <c r="F13" s="119">
        <v>2008.55</v>
      </c>
      <c r="G13" s="152">
        <v>2010</v>
      </c>
      <c r="H13" s="119">
        <v>2010</v>
      </c>
      <c r="I13" s="119">
        <v>2010</v>
      </c>
    </row>
    <row r="14" spans="1:9" ht="21" customHeight="1" x14ac:dyDescent="0.3">
      <c r="A14" s="272" t="s">
        <v>46</v>
      </c>
      <c r="B14" s="273"/>
      <c r="C14" s="274"/>
      <c r="D14" s="141" t="s">
        <v>51</v>
      </c>
      <c r="E14" s="142">
        <f>SUM(E15,E21,E18,E24,E27,E30)</f>
        <v>79615</v>
      </c>
      <c r="F14" s="142">
        <f>SUM(F15,F21,F24,F27,F30,F18)</f>
        <v>110000</v>
      </c>
      <c r="G14" s="153">
        <f>SUM(G16,G21,G18,G24,G27,G30)</f>
        <v>105000</v>
      </c>
      <c r="H14" s="142">
        <f>SUM(H16,H21,H18,H24,H27,H30)</f>
        <v>105000</v>
      </c>
      <c r="I14" s="142">
        <f>SUM(I16,I21,I18,I24,I27,I30)</f>
        <v>105000</v>
      </c>
    </row>
    <row r="15" spans="1:9" ht="17.25" hidden="1" customHeight="1" x14ac:dyDescent="0.3">
      <c r="A15" s="269" t="s">
        <v>41</v>
      </c>
      <c r="B15" s="270"/>
      <c r="C15" s="271"/>
      <c r="D15" s="154" t="s">
        <v>13</v>
      </c>
      <c r="E15" s="145">
        <f t="shared" ref="E15:I16" si="2">E16</f>
        <v>0</v>
      </c>
      <c r="F15" s="146">
        <f t="shared" si="2"/>
        <v>0</v>
      </c>
      <c r="G15" s="147">
        <f t="shared" si="2"/>
        <v>0</v>
      </c>
      <c r="H15" s="146">
        <f t="shared" si="2"/>
        <v>0</v>
      </c>
      <c r="I15" s="146">
        <f t="shared" si="2"/>
        <v>0</v>
      </c>
    </row>
    <row r="16" spans="1:9" hidden="1" x14ac:dyDescent="0.3">
      <c r="A16" s="164">
        <v>3</v>
      </c>
      <c r="B16" s="156"/>
      <c r="C16" s="157"/>
      <c r="D16" s="137" t="s">
        <v>15</v>
      </c>
      <c r="E16" s="138">
        <f t="shared" si="2"/>
        <v>0</v>
      </c>
      <c r="F16" s="158">
        <f t="shared" si="2"/>
        <v>0</v>
      </c>
      <c r="G16" s="159">
        <f t="shared" si="2"/>
        <v>0</v>
      </c>
      <c r="H16" s="158">
        <f t="shared" si="2"/>
        <v>0</v>
      </c>
      <c r="I16" s="158">
        <f t="shared" si="2"/>
        <v>0</v>
      </c>
    </row>
    <row r="17" spans="1:11" ht="15" hidden="1" customHeight="1" x14ac:dyDescent="0.3">
      <c r="A17" s="155">
        <v>32</v>
      </c>
      <c r="B17" s="156"/>
      <c r="C17" s="157"/>
      <c r="D17" s="150" t="s">
        <v>26</v>
      </c>
      <c r="E17" s="116">
        <v>0</v>
      </c>
      <c r="F17" s="119">
        <v>0</v>
      </c>
      <c r="G17" s="152">
        <v>0</v>
      </c>
      <c r="H17" s="119">
        <v>0</v>
      </c>
      <c r="I17" s="119">
        <v>0</v>
      </c>
    </row>
    <row r="18" spans="1:11" ht="17.25" hidden="1" customHeight="1" x14ac:dyDescent="0.3">
      <c r="A18" s="269" t="s">
        <v>42</v>
      </c>
      <c r="B18" s="270"/>
      <c r="C18" s="271"/>
      <c r="D18" s="154" t="s">
        <v>43</v>
      </c>
      <c r="E18" s="145">
        <f t="shared" ref="E18:I19" si="3">E19</f>
        <v>0</v>
      </c>
      <c r="F18" s="146">
        <f t="shared" si="3"/>
        <v>0</v>
      </c>
      <c r="G18" s="147">
        <f t="shared" si="3"/>
        <v>0</v>
      </c>
      <c r="H18" s="146">
        <f t="shared" si="3"/>
        <v>0</v>
      </c>
      <c r="I18" s="146">
        <f t="shared" si="3"/>
        <v>0</v>
      </c>
    </row>
    <row r="19" spans="1:11" hidden="1" x14ac:dyDescent="0.3">
      <c r="A19" s="164">
        <v>3</v>
      </c>
      <c r="B19" s="156"/>
      <c r="C19" s="157"/>
      <c r="D19" s="137" t="s">
        <v>15</v>
      </c>
      <c r="E19" s="91">
        <f t="shared" si="3"/>
        <v>0</v>
      </c>
      <c r="F19" s="158">
        <f>F20</f>
        <v>0</v>
      </c>
      <c r="G19" s="159">
        <f t="shared" si="3"/>
        <v>0</v>
      </c>
      <c r="H19" s="158">
        <f t="shared" si="3"/>
        <v>0</v>
      </c>
      <c r="I19" s="158">
        <f t="shared" si="3"/>
        <v>0</v>
      </c>
    </row>
    <row r="20" spans="1:11" hidden="1" x14ac:dyDescent="0.3">
      <c r="A20" s="155">
        <v>32</v>
      </c>
      <c r="B20" s="156"/>
      <c r="C20" s="157"/>
      <c r="D20" s="150" t="s">
        <v>26</v>
      </c>
      <c r="E20" s="119">
        <v>0</v>
      </c>
      <c r="F20" s="119">
        <v>0</v>
      </c>
      <c r="G20" s="152">
        <v>0</v>
      </c>
      <c r="H20" s="119">
        <v>0</v>
      </c>
      <c r="I20" s="119">
        <v>0</v>
      </c>
    </row>
    <row r="21" spans="1:11" ht="17.25" customHeight="1" x14ac:dyDescent="0.3">
      <c r="A21" s="269" t="s">
        <v>162</v>
      </c>
      <c r="B21" s="270"/>
      <c r="C21" s="271"/>
      <c r="D21" s="154" t="s">
        <v>45</v>
      </c>
      <c r="E21" s="145">
        <f t="shared" ref="E21:E22" si="4">E22</f>
        <v>75557</v>
      </c>
      <c r="F21" s="145">
        <f>F22</f>
        <v>100000</v>
      </c>
      <c r="G21" s="160">
        <f t="shared" ref="G21:I22" si="5">G22</f>
        <v>100000</v>
      </c>
      <c r="H21" s="145">
        <f t="shared" si="5"/>
        <v>100000</v>
      </c>
      <c r="I21" s="145">
        <f t="shared" si="5"/>
        <v>100000</v>
      </c>
      <c r="K21" s="161"/>
    </row>
    <row r="22" spans="1:11" x14ac:dyDescent="0.3">
      <c r="A22" s="164">
        <v>3</v>
      </c>
      <c r="B22" s="156"/>
      <c r="C22" s="157"/>
      <c r="D22" s="137" t="s">
        <v>15</v>
      </c>
      <c r="E22" s="138">
        <f t="shared" si="4"/>
        <v>75557</v>
      </c>
      <c r="F22" s="148">
        <f>F23</f>
        <v>100000</v>
      </c>
      <c r="G22" s="149">
        <f t="shared" si="5"/>
        <v>100000</v>
      </c>
      <c r="H22" s="148">
        <f t="shared" si="5"/>
        <v>100000</v>
      </c>
      <c r="I22" s="148">
        <f t="shared" si="5"/>
        <v>100000</v>
      </c>
    </row>
    <row r="23" spans="1:11" ht="15" customHeight="1" x14ac:dyDescent="0.3">
      <c r="A23" s="155">
        <v>32</v>
      </c>
      <c r="B23" s="156"/>
      <c r="C23" s="157"/>
      <c r="D23" s="150" t="s">
        <v>26</v>
      </c>
      <c r="E23" s="116">
        <v>75557</v>
      </c>
      <c r="F23" s="119">
        <v>100000</v>
      </c>
      <c r="G23" s="152">
        <v>100000</v>
      </c>
      <c r="H23" s="119">
        <v>100000</v>
      </c>
      <c r="I23" s="119">
        <v>100000</v>
      </c>
    </row>
    <row r="24" spans="1:11" ht="17.25" customHeight="1" x14ac:dyDescent="0.3">
      <c r="A24" s="269" t="s">
        <v>163</v>
      </c>
      <c r="B24" s="270"/>
      <c r="C24" s="271"/>
      <c r="D24" s="154" t="s">
        <v>164</v>
      </c>
      <c r="E24" s="145">
        <f t="shared" ref="E24:E25" si="6">E25</f>
        <v>4058</v>
      </c>
      <c r="F24" s="146">
        <f t="shared" ref="F24:F25" si="7">F25</f>
        <v>5000</v>
      </c>
      <c r="G24" s="160">
        <f t="shared" ref="G24:I25" si="8">G25</f>
        <v>5000</v>
      </c>
      <c r="H24" s="145">
        <f t="shared" si="8"/>
        <v>5000</v>
      </c>
      <c r="I24" s="145">
        <f t="shared" si="8"/>
        <v>5000</v>
      </c>
    </row>
    <row r="25" spans="1:11" x14ac:dyDescent="0.3">
      <c r="A25" s="164">
        <v>3</v>
      </c>
      <c r="B25" s="156"/>
      <c r="C25" s="157"/>
      <c r="D25" s="137" t="s">
        <v>15</v>
      </c>
      <c r="E25" s="172">
        <f t="shared" si="6"/>
        <v>4058</v>
      </c>
      <c r="F25" s="158">
        <f t="shared" si="7"/>
        <v>5000</v>
      </c>
      <c r="G25" s="149">
        <f t="shared" si="8"/>
        <v>5000</v>
      </c>
      <c r="H25" s="148">
        <f t="shared" si="8"/>
        <v>5000</v>
      </c>
      <c r="I25" s="148">
        <f t="shared" si="8"/>
        <v>5000</v>
      </c>
    </row>
    <row r="26" spans="1:11" x14ac:dyDescent="0.3">
      <c r="A26" s="155">
        <v>32</v>
      </c>
      <c r="B26" s="156"/>
      <c r="C26" s="157"/>
      <c r="D26" s="150" t="s">
        <v>26</v>
      </c>
      <c r="E26" s="151">
        <v>4058</v>
      </c>
      <c r="F26" s="119">
        <v>5000</v>
      </c>
      <c r="G26" s="152">
        <v>5000</v>
      </c>
      <c r="H26" s="119">
        <v>5000</v>
      </c>
      <c r="I26" s="119">
        <v>5000</v>
      </c>
    </row>
    <row r="27" spans="1:11" ht="17.25" customHeight="1" x14ac:dyDescent="0.3">
      <c r="A27" s="269" t="s">
        <v>47</v>
      </c>
      <c r="B27" s="270"/>
      <c r="C27" s="271"/>
      <c r="D27" s="154" t="s">
        <v>48</v>
      </c>
      <c r="E27" s="145">
        <f>E28</f>
        <v>0</v>
      </c>
      <c r="F27" s="145">
        <f t="shared" ref="F27" si="9">F28</f>
        <v>5000</v>
      </c>
      <c r="G27" s="160">
        <f t="shared" ref="G27:G28" si="10">G28</f>
        <v>0</v>
      </c>
      <c r="H27" s="145">
        <f>H28</f>
        <v>0</v>
      </c>
      <c r="I27" s="145">
        <f>I28</f>
        <v>0</v>
      </c>
    </row>
    <row r="28" spans="1:11" x14ac:dyDescent="0.3">
      <c r="A28" s="164">
        <v>3</v>
      </c>
      <c r="B28" s="156"/>
      <c r="C28" s="157"/>
      <c r="D28" s="137" t="s">
        <v>15</v>
      </c>
      <c r="E28" s="138">
        <f>E29</f>
        <v>0</v>
      </c>
      <c r="F28" s="148">
        <f>F29</f>
        <v>5000</v>
      </c>
      <c r="G28" s="149">
        <f t="shared" si="10"/>
        <v>0</v>
      </c>
      <c r="H28" s="148">
        <f>H29</f>
        <v>0</v>
      </c>
      <c r="I28" s="148">
        <f>I29</f>
        <v>0</v>
      </c>
    </row>
    <row r="29" spans="1:11" x14ac:dyDescent="0.3">
      <c r="A29" s="155">
        <v>32</v>
      </c>
      <c r="B29" s="156"/>
      <c r="C29" s="157"/>
      <c r="D29" s="150" t="s">
        <v>26</v>
      </c>
      <c r="E29" s="116">
        <v>0</v>
      </c>
      <c r="F29" s="119">
        <v>5000</v>
      </c>
      <c r="G29" s="152">
        <v>0</v>
      </c>
      <c r="H29" s="119">
        <v>0</v>
      </c>
      <c r="I29" s="119">
        <v>0</v>
      </c>
    </row>
    <row r="30" spans="1:11" ht="17.25" hidden="1" customHeight="1" x14ac:dyDescent="0.3">
      <c r="A30" s="269" t="s">
        <v>49</v>
      </c>
      <c r="B30" s="270"/>
      <c r="C30" s="271"/>
      <c r="D30" s="154" t="s">
        <v>50</v>
      </c>
      <c r="E30" s="145">
        <f>E31</f>
        <v>0</v>
      </c>
      <c r="F30" s="145">
        <f>F31</f>
        <v>0</v>
      </c>
      <c r="G30" s="160">
        <f>G31</f>
        <v>0</v>
      </c>
      <c r="H30" s="145">
        <f>H31</f>
        <v>0</v>
      </c>
      <c r="I30" s="145">
        <f>I31</f>
        <v>0</v>
      </c>
    </row>
    <row r="31" spans="1:11" hidden="1" x14ac:dyDescent="0.3">
      <c r="A31" s="164">
        <v>3</v>
      </c>
      <c r="B31" s="156"/>
      <c r="C31" s="157"/>
      <c r="D31" s="137" t="s">
        <v>15</v>
      </c>
      <c r="E31" s="138">
        <f>E32</f>
        <v>0</v>
      </c>
      <c r="F31" s="148">
        <f>F32</f>
        <v>0</v>
      </c>
      <c r="G31" s="149">
        <v>0</v>
      </c>
      <c r="H31" s="148">
        <v>0</v>
      </c>
      <c r="I31" s="148">
        <v>0</v>
      </c>
    </row>
    <row r="32" spans="1:11" hidden="1" x14ac:dyDescent="0.3">
      <c r="A32" s="155">
        <v>32</v>
      </c>
      <c r="B32" s="156"/>
      <c r="C32" s="157"/>
      <c r="D32" s="150" t="s">
        <v>26</v>
      </c>
      <c r="E32" s="116">
        <v>0</v>
      </c>
      <c r="F32" s="119">
        <v>0</v>
      </c>
      <c r="G32" s="152">
        <v>0</v>
      </c>
      <c r="H32" s="119">
        <v>0</v>
      </c>
      <c r="I32" s="119">
        <v>0</v>
      </c>
    </row>
    <row r="33" spans="1:9" s="140" customFormat="1" ht="21" customHeight="1" x14ac:dyDescent="0.3">
      <c r="A33" s="278" t="s">
        <v>115</v>
      </c>
      <c r="B33" s="279"/>
      <c r="C33" s="280"/>
      <c r="D33" s="162" t="s">
        <v>116</v>
      </c>
      <c r="E33" s="142">
        <f>E34</f>
        <v>0</v>
      </c>
      <c r="F33" s="142">
        <f>F34+F37</f>
        <v>6000</v>
      </c>
      <c r="G33" s="153">
        <f t="shared" ref="G33" si="11">G34+G37</f>
        <v>6000</v>
      </c>
      <c r="H33" s="142">
        <f>H34+H37</f>
        <v>6000</v>
      </c>
      <c r="I33" s="142">
        <f>I34+I37</f>
        <v>6000</v>
      </c>
    </row>
    <row r="34" spans="1:9" ht="17.25" customHeight="1" x14ac:dyDescent="0.3">
      <c r="A34" s="275" t="s">
        <v>117</v>
      </c>
      <c r="B34" s="276"/>
      <c r="C34" s="277"/>
      <c r="D34" s="163" t="s">
        <v>118</v>
      </c>
      <c r="E34" s="145">
        <f>E35</f>
        <v>0</v>
      </c>
      <c r="F34" s="145">
        <f>F35</f>
        <v>5000</v>
      </c>
      <c r="G34" s="160">
        <f t="shared" ref="G34:I35" si="12">G35</f>
        <v>5000</v>
      </c>
      <c r="H34" s="145">
        <f t="shared" si="12"/>
        <v>5000</v>
      </c>
      <c r="I34" s="145">
        <f t="shared" si="12"/>
        <v>5000</v>
      </c>
    </row>
    <row r="35" spans="1:9" x14ac:dyDescent="0.3">
      <c r="A35" s="164">
        <v>3</v>
      </c>
      <c r="B35" s="165"/>
      <c r="C35" s="166"/>
      <c r="D35" s="167" t="s">
        <v>15</v>
      </c>
      <c r="E35" s="158">
        <v>0</v>
      </c>
      <c r="F35" s="158">
        <f>F36</f>
        <v>5000</v>
      </c>
      <c r="G35" s="168">
        <f t="shared" si="12"/>
        <v>5000</v>
      </c>
      <c r="H35" s="169">
        <f t="shared" si="12"/>
        <v>5000</v>
      </c>
      <c r="I35" s="169">
        <f t="shared" si="12"/>
        <v>5000</v>
      </c>
    </row>
    <row r="36" spans="1:9" x14ac:dyDescent="0.3">
      <c r="A36" s="170">
        <v>32</v>
      </c>
      <c r="B36" s="165"/>
      <c r="C36" s="166"/>
      <c r="D36" s="84" t="s">
        <v>26</v>
      </c>
      <c r="E36" s="119">
        <v>0</v>
      </c>
      <c r="F36" s="119">
        <v>5000</v>
      </c>
      <c r="G36" s="171">
        <v>5000</v>
      </c>
      <c r="H36" s="124">
        <v>5000</v>
      </c>
      <c r="I36" s="124">
        <v>5000</v>
      </c>
    </row>
    <row r="37" spans="1:9" ht="17.25" customHeight="1" x14ac:dyDescent="0.3">
      <c r="A37" s="275" t="s">
        <v>119</v>
      </c>
      <c r="B37" s="276"/>
      <c r="C37" s="277"/>
      <c r="D37" s="163" t="s">
        <v>120</v>
      </c>
      <c r="E37" s="145">
        <f>E39</f>
        <v>0</v>
      </c>
      <c r="F37" s="145">
        <f>F39</f>
        <v>1000</v>
      </c>
      <c r="G37" s="160">
        <f>G38</f>
        <v>1000</v>
      </c>
      <c r="H37" s="145">
        <f>H38</f>
        <v>1000</v>
      </c>
      <c r="I37" s="145">
        <f>I38</f>
        <v>1000</v>
      </c>
    </row>
    <row r="38" spans="1:9" ht="15" customHeight="1" x14ac:dyDescent="0.3">
      <c r="A38" s="164">
        <v>3</v>
      </c>
      <c r="B38" s="165"/>
      <c r="C38" s="166"/>
      <c r="D38" s="167" t="s">
        <v>15</v>
      </c>
      <c r="E38" s="172">
        <f>E39</f>
        <v>0</v>
      </c>
      <c r="F38" s="172">
        <f>F39</f>
        <v>1000</v>
      </c>
      <c r="G38" s="173">
        <f t="shared" ref="G38" si="13">G39</f>
        <v>1000</v>
      </c>
      <c r="H38" s="172">
        <f>H39</f>
        <v>1000</v>
      </c>
      <c r="I38" s="172">
        <f>I39</f>
        <v>1000</v>
      </c>
    </row>
    <row r="39" spans="1:9" ht="15" customHeight="1" x14ac:dyDescent="0.3">
      <c r="A39" s="170">
        <v>32</v>
      </c>
      <c r="B39" s="165"/>
      <c r="C39" s="166"/>
      <c r="D39" s="84" t="s">
        <v>26</v>
      </c>
      <c r="E39" s="119">
        <v>0</v>
      </c>
      <c r="F39" s="119">
        <v>1000</v>
      </c>
      <c r="G39" s="152">
        <v>1000</v>
      </c>
      <c r="H39" s="119">
        <v>1000</v>
      </c>
      <c r="I39" s="119">
        <v>1000</v>
      </c>
    </row>
    <row r="40" spans="1:9" ht="21" customHeight="1" x14ac:dyDescent="0.3">
      <c r="A40" s="272" t="s">
        <v>52</v>
      </c>
      <c r="B40" s="273"/>
      <c r="C40" s="274"/>
      <c r="D40" s="141" t="s">
        <v>53</v>
      </c>
      <c r="E40" s="142">
        <f>E41+E44+E51+E57+E66+E71+E48</f>
        <v>1518202</v>
      </c>
      <c r="F40" s="142">
        <f>SUM(F44,F57,F51,F41,F66,F105,F71,F48)</f>
        <v>1640610.91</v>
      </c>
      <c r="G40" s="153">
        <f>SUM(G44,G57,G51,G41,G66,G105,G71,G48)</f>
        <v>1787665.91</v>
      </c>
      <c r="H40" s="142">
        <f>SUM(H44,H57,H51,H41,H66,H105,H71,H48)</f>
        <v>1775400.91</v>
      </c>
      <c r="I40" s="142">
        <f>SUM(I44,I57,I51,I41,I66,I105,I71,I48)</f>
        <v>1771300.91</v>
      </c>
    </row>
    <row r="41" spans="1:9" x14ac:dyDescent="0.3">
      <c r="A41" s="269" t="s">
        <v>41</v>
      </c>
      <c r="B41" s="270"/>
      <c r="C41" s="271"/>
      <c r="D41" s="154" t="s">
        <v>13</v>
      </c>
      <c r="E41" s="145">
        <f>E42</f>
        <v>13886</v>
      </c>
      <c r="F41" s="145">
        <f>F42</f>
        <v>900</v>
      </c>
      <c r="G41" s="160">
        <f>G42</f>
        <v>900</v>
      </c>
      <c r="H41" s="145">
        <f>H42</f>
        <v>0</v>
      </c>
      <c r="I41" s="145">
        <f>I42</f>
        <v>900</v>
      </c>
    </row>
    <row r="42" spans="1:9" x14ac:dyDescent="0.3">
      <c r="A42" s="164">
        <v>3</v>
      </c>
      <c r="B42" s="156"/>
      <c r="C42" s="157"/>
      <c r="D42" s="137" t="s">
        <v>15</v>
      </c>
      <c r="E42" s="138">
        <f>E43</f>
        <v>13886</v>
      </c>
      <c r="F42" s="158">
        <f>F43</f>
        <v>900</v>
      </c>
      <c r="G42" s="158">
        <f t="shared" ref="G42:I42" si="14">G43</f>
        <v>900</v>
      </c>
      <c r="H42" s="158">
        <f t="shared" si="14"/>
        <v>0</v>
      </c>
      <c r="I42" s="158">
        <f t="shared" si="14"/>
        <v>900</v>
      </c>
    </row>
    <row r="43" spans="1:9" x14ac:dyDescent="0.3">
      <c r="A43" s="155">
        <v>32</v>
      </c>
      <c r="B43" s="156"/>
      <c r="C43" s="157"/>
      <c r="D43" s="150" t="s">
        <v>26</v>
      </c>
      <c r="E43" s="116">
        <v>13886</v>
      </c>
      <c r="F43" s="174">
        <v>900</v>
      </c>
      <c r="G43" s="175">
        <v>900</v>
      </c>
      <c r="H43" s="176">
        <v>0</v>
      </c>
      <c r="I43" s="176">
        <v>900</v>
      </c>
    </row>
    <row r="44" spans="1:9" x14ac:dyDescent="0.3">
      <c r="A44" s="269" t="s">
        <v>54</v>
      </c>
      <c r="B44" s="270"/>
      <c r="C44" s="271"/>
      <c r="D44" s="154" t="s">
        <v>55</v>
      </c>
      <c r="E44" s="145">
        <f>E45</f>
        <v>101243</v>
      </c>
      <c r="F44" s="145">
        <f>F45</f>
        <v>103010.91</v>
      </c>
      <c r="G44" s="160">
        <f>G45</f>
        <v>103010.91</v>
      </c>
      <c r="H44" s="145">
        <f>H45</f>
        <v>103010.91</v>
      </c>
      <c r="I44" s="145">
        <f>I45</f>
        <v>103010.91</v>
      </c>
    </row>
    <row r="45" spans="1:9" x14ac:dyDescent="0.3">
      <c r="A45" s="164">
        <v>3</v>
      </c>
      <c r="B45" s="235"/>
      <c r="C45" s="236"/>
      <c r="D45" s="234" t="s">
        <v>15</v>
      </c>
      <c r="E45" s="138">
        <f>E46+E47</f>
        <v>101243</v>
      </c>
      <c r="F45" s="148">
        <f>F46+F47</f>
        <v>103010.91</v>
      </c>
      <c r="G45" s="149">
        <f>G46+G47</f>
        <v>103010.91</v>
      </c>
      <c r="H45" s="148">
        <f>H46+H47</f>
        <v>103010.91</v>
      </c>
      <c r="I45" s="148">
        <f>I46+I47</f>
        <v>103010.91</v>
      </c>
    </row>
    <row r="46" spans="1:9" x14ac:dyDescent="0.3">
      <c r="A46" s="155">
        <v>32</v>
      </c>
      <c r="B46" s="156"/>
      <c r="C46" s="157"/>
      <c r="D46" s="150" t="s">
        <v>56</v>
      </c>
      <c r="E46" s="116">
        <v>100490</v>
      </c>
      <c r="F46" s="174">
        <v>102607.91</v>
      </c>
      <c r="G46" s="177">
        <v>102980</v>
      </c>
      <c r="H46" s="174">
        <v>102980</v>
      </c>
      <c r="I46" s="174">
        <v>102980</v>
      </c>
    </row>
    <row r="47" spans="1:9" x14ac:dyDescent="0.3">
      <c r="A47" s="155">
        <v>34</v>
      </c>
      <c r="B47" s="156"/>
      <c r="C47" s="157"/>
      <c r="D47" s="150" t="s">
        <v>44</v>
      </c>
      <c r="E47" s="116">
        <v>753</v>
      </c>
      <c r="F47" s="119">
        <v>403</v>
      </c>
      <c r="G47" s="152">
        <v>30.91</v>
      </c>
      <c r="H47" s="119">
        <v>30.91</v>
      </c>
      <c r="I47" s="119">
        <v>30.91</v>
      </c>
    </row>
    <row r="48" spans="1:9" ht="17.25" customHeight="1" x14ac:dyDescent="0.3">
      <c r="A48" s="269" t="s">
        <v>117</v>
      </c>
      <c r="B48" s="270"/>
      <c r="C48" s="271"/>
      <c r="D48" s="163" t="s">
        <v>118</v>
      </c>
      <c r="E48" s="145">
        <f>E49</f>
        <v>183</v>
      </c>
      <c r="F48" s="145">
        <f t="shared" ref="F48:F49" si="15">F49</f>
        <v>1000</v>
      </c>
      <c r="G48" s="160">
        <f>G49</f>
        <v>4100</v>
      </c>
      <c r="H48" s="145">
        <f>H49</f>
        <v>4100</v>
      </c>
      <c r="I48" s="145">
        <f>I49</f>
        <v>4100</v>
      </c>
    </row>
    <row r="49" spans="1:11" x14ac:dyDescent="0.3">
      <c r="A49" s="164">
        <v>3</v>
      </c>
      <c r="B49" s="156"/>
      <c r="C49" s="157"/>
      <c r="D49" s="137" t="s">
        <v>15</v>
      </c>
      <c r="E49" s="138">
        <f>E50</f>
        <v>183</v>
      </c>
      <c r="F49" s="138">
        <f t="shared" si="15"/>
        <v>1000</v>
      </c>
      <c r="G49" s="139">
        <f t="shared" ref="G49:I49" si="16">G50</f>
        <v>4100</v>
      </c>
      <c r="H49" s="138">
        <f t="shared" si="16"/>
        <v>4100</v>
      </c>
      <c r="I49" s="138">
        <f t="shared" si="16"/>
        <v>4100</v>
      </c>
    </row>
    <row r="50" spans="1:11" x14ac:dyDescent="0.3">
      <c r="A50" s="155">
        <v>32</v>
      </c>
      <c r="B50" s="156"/>
      <c r="C50" s="157"/>
      <c r="D50" s="150" t="s">
        <v>26</v>
      </c>
      <c r="E50" s="116">
        <v>183</v>
      </c>
      <c r="F50" s="174">
        <v>1000</v>
      </c>
      <c r="G50" s="152">
        <v>4100</v>
      </c>
      <c r="H50" s="119">
        <v>4100</v>
      </c>
      <c r="I50" s="119">
        <v>4100</v>
      </c>
    </row>
    <row r="51" spans="1:11" ht="17.25" customHeight="1" x14ac:dyDescent="0.3">
      <c r="A51" s="269" t="s">
        <v>42</v>
      </c>
      <c r="B51" s="270"/>
      <c r="C51" s="271"/>
      <c r="D51" s="154" t="s">
        <v>43</v>
      </c>
      <c r="E51" s="145">
        <f>E52</f>
        <v>8457</v>
      </c>
      <c r="F51" s="145">
        <f t="shared" ref="F51" si="17">F52</f>
        <v>18500</v>
      </c>
      <c r="G51" s="160">
        <f>G52+G55</f>
        <v>19565</v>
      </c>
      <c r="H51" s="145">
        <f>H52</f>
        <v>8200</v>
      </c>
      <c r="I51" s="145">
        <f>I52</f>
        <v>3200</v>
      </c>
    </row>
    <row r="52" spans="1:11" x14ac:dyDescent="0.3">
      <c r="A52" s="164">
        <v>3</v>
      </c>
      <c r="B52" s="156"/>
      <c r="C52" s="157"/>
      <c r="D52" s="137" t="s">
        <v>15</v>
      </c>
      <c r="E52" s="138">
        <f>E53+E54</f>
        <v>8457</v>
      </c>
      <c r="F52" s="138">
        <f>F53+F54</f>
        <v>18500</v>
      </c>
      <c r="G52" s="139">
        <f t="shared" ref="G52" si="18">G53+G54</f>
        <v>19065</v>
      </c>
      <c r="H52" s="138">
        <f>H53+H54</f>
        <v>8200</v>
      </c>
      <c r="I52" s="138">
        <f>I53+I54</f>
        <v>3200</v>
      </c>
    </row>
    <row r="53" spans="1:11" x14ac:dyDescent="0.3">
      <c r="A53" s="155">
        <v>32</v>
      </c>
      <c r="B53" s="156"/>
      <c r="C53" s="157"/>
      <c r="D53" s="150" t="s">
        <v>26</v>
      </c>
      <c r="E53" s="116">
        <v>7594</v>
      </c>
      <c r="F53" s="119">
        <v>16500</v>
      </c>
      <c r="G53" s="152">
        <v>18565</v>
      </c>
      <c r="H53" s="119">
        <v>8100</v>
      </c>
      <c r="I53" s="119">
        <v>3200</v>
      </c>
    </row>
    <row r="54" spans="1:11" ht="16.5" customHeight="1" x14ac:dyDescent="0.3">
      <c r="A54" s="170">
        <v>38</v>
      </c>
      <c r="B54" s="165"/>
      <c r="C54" s="166"/>
      <c r="D54" s="84" t="s">
        <v>123</v>
      </c>
      <c r="E54" s="116">
        <v>863</v>
      </c>
      <c r="F54" s="116">
        <v>2000</v>
      </c>
      <c r="G54" s="178">
        <v>500</v>
      </c>
      <c r="H54" s="179">
        <v>100</v>
      </c>
      <c r="I54" s="179">
        <v>0</v>
      </c>
    </row>
    <row r="55" spans="1:11" ht="15.75" customHeight="1" x14ac:dyDescent="0.3">
      <c r="A55" s="164">
        <v>4</v>
      </c>
      <c r="B55" s="156"/>
      <c r="C55" s="157"/>
      <c r="D55" s="137" t="s">
        <v>17</v>
      </c>
      <c r="E55" s="138">
        <v>0</v>
      </c>
      <c r="F55" s="138">
        <v>0</v>
      </c>
      <c r="G55" s="180">
        <v>500</v>
      </c>
      <c r="H55" s="181">
        <v>0</v>
      </c>
      <c r="I55" s="181">
        <v>0</v>
      </c>
    </row>
    <row r="56" spans="1:11" ht="16.5" customHeight="1" x14ac:dyDescent="0.3">
      <c r="A56" s="155">
        <v>42</v>
      </c>
      <c r="B56" s="156"/>
      <c r="C56" s="157"/>
      <c r="D56" s="150" t="s">
        <v>36</v>
      </c>
      <c r="E56" s="116">
        <v>0</v>
      </c>
      <c r="F56" s="116">
        <v>0</v>
      </c>
      <c r="G56" s="178">
        <v>500</v>
      </c>
      <c r="H56" s="179">
        <v>0</v>
      </c>
      <c r="I56" s="179">
        <v>0</v>
      </c>
    </row>
    <row r="57" spans="1:11" x14ac:dyDescent="0.3">
      <c r="A57" s="269" t="s">
        <v>162</v>
      </c>
      <c r="B57" s="270"/>
      <c r="C57" s="271"/>
      <c r="D57" s="154" t="s">
        <v>45</v>
      </c>
      <c r="E57" s="145">
        <f>E58+E64</f>
        <v>1378669</v>
      </c>
      <c r="F57" s="145">
        <f>F58+F64</f>
        <v>1498300</v>
      </c>
      <c r="G57" s="145">
        <f t="shared" ref="G57:I57" si="19">G58+G64</f>
        <v>1640490</v>
      </c>
      <c r="H57" s="145">
        <f t="shared" si="19"/>
        <v>1640490</v>
      </c>
      <c r="I57" s="145">
        <f t="shared" si="19"/>
        <v>1640490</v>
      </c>
      <c r="K57" s="161"/>
    </row>
    <row r="58" spans="1:11" x14ac:dyDescent="0.3">
      <c r="A58" s="164">
        <v>3</v>
      </c>
      <c r="B58" s="156"/>
      <c r="C58" s="157"/>
      <c r="D58" s="137" t="s">
        <v>15</v>
      </c>
      <c r="E58" s="138">
        <f>E59+E60+E62+E63+E61</f>
        <v>1359665</v>
      </c>
      <c r="F58" s="138">
        <f>F59+F60+F62+F61</f>
        <v>1465500</v>
      </c>
      <c r="G58" s="139">
        <f>G59+G60+G62+G61+G63</f>
        <v>1615490</v>
      </c>
      <c r="H58" s="138">
        <f t="shared" ref="H58:I58" si="20">H59+H60+H62+H61+H63</f>
        <v>1615490</v>
      </c>
      <c r="I58" s="138">
        <f t="shared" si="20"/>
        <v>1615490</v>
      </c>
    </row>
    <row r="59" spans="1:11" x14ac:dyDescent="0.3">
      <c r="A59" s="155">
        <v>31</v>
      </c>
      <c r="B59" s="156"/>
      <c r="C59" s="157"/>
      <c r="D59" s="150" t="s">
        <v>16</v>
      </c>
      <c r="E59" s="116">
        <v>1331492</v>
      </c>
      <c r="F59" s="119">
        <v>1425000</v>
      </c>
      <c r="G59" s="152">
        <v>1576000</v>
      </c>
      <c r="H59" s="119">
        <v>1576000</v>
      </c>
      <c r="I59" s="119">
        <v>1576000</v>
      </c>
    </row>
    <row r="60" spans="1:11" x14ac:dyDescent="0.3">
      <c r="A60" s="155">
        <v>32</v>
      </c>
      <c r="B60" s="156"/>
      <c r="C60" s="157"/>
      <c r="D60" s="150" t="s">
        <v>26</v>
      </c>
      <c r="E60" s="116">
        <v>22425</v>
      </c>
      <c r="F60" s="174">
        <v>30000</v>
      </c>
      <c r="G60" s="152">
        <v>28490</v>
      </c>
      <c r="H60" s="119">
        <v>28490</v>
      </c>
      <c r="I60" s="119">
        <v>28490</v>
      </c>
    </row>
    <row r="61" spans="1:11" x14ac:dyDescent="0.3">
      <c r="A61" s="155">
        <v>34</v>
      </c>
      <c r="B61" s="156"/>
      <c r="C61" s="157"/>
      <c r="D61" s="150" t="s">
        <v>44</v>
      </c>
      <c r="E61" s="116">
        <v>351</v>
      </c>
      <c r="F61" s="119">
        <v>500</v>
      </c>
      <c r="G61" s="152">
        <v>0</v>
      </c>
      <c r="H61" s="119">
        <v>0</v>
      </c>
      <c r="I61" s="119">
        <v>0</v>
      </c>
    </row>
    <row r="62" spans="1:11" ht="25.5" x14ac:dyDescent="0.3">
      <c r="A62" s="155">
        <v>37</v>
      </c>
      <c r="B62" s="156"/>
      <c r="C62" s="157"/>
      <c r="D62" s="150" t="s">
        <v>109</v>
      </c>
      <c r="E62" s="116">
        <v>4612</v>
      </c>
      <c r="F62" s="119">
        <v>10000</v>
      </c>
      <c r="G62" s="152">
        <v>10000</v>
      </c>
      <c r="H62" s="119">
        <v>10000</v>
      </c>
      <c r="I62" s="119">
        <v>10000</v>
      </c>
    </row>
    <row r="63" spans="1:11" ht="17.25" customHeight="1" x14ac:dyDescent="0.3">
      <c r="A63" s="170">
        <v>38</v>
      </c>
      <c r="B63" s="165"/>
      <c r="C63" s="166"/>
      <c r="D63" s="84" t="s">
        <v>123</v>
      </c>
      <c r="E63" s="116">
        <v>785</v>
      </c>
      <c r="F63" s="116">
        <v>0</v>
      </c>
      <c r="G63" s="178">
        <v>1000</v>
      </c>
      <c r="H63" s="179">
        <v>1000</v>
      </c>
      <c r="I63" s="179">
        <v>1000</v>
      </c>
    </row>
    <row r="64" spans="1:11" ht="15.75" customHeight="1" x14ac:dyDescent="0.3">
      <c r="A64" s="164">
        <v>4</v>
      </c>
      <c r="B64" s="156"/>
      <c r="C64" s="157"/>
      <c r="D64" s="137" t="s">
        <v>17</v>
      </c>
      <c r="E64" s="138">
        <f>E65</f>
        <v>19004</v>
      </c>
      <c r="F64" s="138">
        <f>F65</f>
        <v>32800</v>
      </c>
      <c r="G64" s="139">
        <f>G65</f>
        <v>25000</v>
      </c>
      <c r="H64" s="138">
        <f>H65</f>
        <v>25000</v>
      </c>
      <c r="I64" s="138">
        <f>I65</f>
        <v>25000</v>
      </c>
    </row>
    <row r="65" spans="1:9" ht="16.5" customHeight="1" x14ac:dyDescent="0.3">
      <c r="A65" s="155">
        <v>42</v>
      </c>
      <c r="B65" s="156"/>
      <c r="C65" s="157"/>
      <c r="D65" s="150" t="s">
        <v>36</v>
      </c>
      <c r="E65" s="116">
        <v>19004</v>
      </c>
      <c r="F65" s="174">
        <v>32800</v>
      </c>
      <c r="G65" s="152">
        <v>25000</v>
      </c>
      <c r="H65" s="119">
        <v>25000</v>
      </c>
      <c r="I65" s="119">
        <v>25000</v>
      </c>
    </row>
    <row r="66" spans="1:9" x14ac:dyDescent="0.3">
      <c r="A66" s="269" t="s">
        <v>165</v>
      </c>
      <c r="B66" s="270"/>
      <c r="C66" s="271"/>
      <c r="D66" s="154" t="s">
        <v>50</v>
      </c>
      <c r="E66" s="145">
        <f>E67</f>
        <v>15704</v>
      </c>
      <c r="F66" s="145">
        <f t="shared" ref="F66" si="21">F67</f>
        <v>16900</v>
      </c>
      <c r="G66" s="160">
        <f>G67</f>
        <v>17600</v>
      </c>
      <c r="H66" s="145">
        <f>H67</f>
        <v>17600</v>
      </c>
      <c r="I66" s="145">
        <f>I67</f>
        <v>17600</v>
      </c>
    </row>
    <row r="67" spans="1:9" x14ac:dyDescent="0.3">
      <c r="A67" s="164">
        <v>3</v>
      </c>
      <c r="B67" s="156"/>
      <c r="C67" s="157"/>
      <c r="D67" s="137" t="s">
        <v>15</v>
      </c>
      <c r="E67" s="138">
        <f>E70+E69+E68</f>
        <v>15704</v>
      </c>
      <c r="F67" s="138">
        <f>F68+F70+F69</f>
        <v>16900</v>
      </c>
      <c r="G67" s="139">
        <f t="shared" ref="G67" si="22">G70+G69+G68</f>
        <v>17600</v>
      </c>
      <c r="H67" s="138">
        <f>H70+H69+H68</f>
        <v>17600</v>
      </c>
      <c r="I67" s="138">
        <f>I70+I69+I68</f>
        <v>17600</v>
      </c>
    </row>
    <row r="68" spans="1:9" x14ac:dyDescent="0.3">
      <c r="A68" s="155">
        <v>31</v>
      </c>
      <c r="B68" s="156"/>
      <c r="C68" s="157"/>
      <c r="D68" s="150" t="s">
        <v>16</v>
      </c>
      <c r="E68" s="116">
        <v>860</v>
      </c>
      <c r="F68" s="116">
        <v>1000</v>
      </c>
      <c r="G68" s="182">
        <v>500</v>
      </c>
      <c r="H68" s="116">
        <v>500</v>
      </c>
      <c r="I68" s="116">
        <v>500</v>
      </c>
    </row>
    <row r="69" spans="1:9" x14ac:dyDescent="0.3">
      <c r="A69" s="155">
        <v>32</v>
      </c>
      <c r="B69" s="156"/>
      <c r="C69" s="157"/>
      <c r="D69" s="150" t="s">
        <v>26</v>
      </c>
      <c r="E69" s="116">
        <v>150</v>
      </c>
      <c r="F69" s="116">
        <v>300</v>
      </c>
      <c r="G69" s="182">
        <v>500</v>
      </c>
      <c r="H69" s="116">
        <v>500</v>
      </c>
      <c r="I69" s="116">
        <v>500</v>
      </c>
    </row>
    <row r="70" spans="1:9" ht="25.5" x14ac:dyDescent="0.3">
      <c r="A70" s="155">
        <v>37</v>
      </c>
      <c r="B70" s="156"/>
      <c r="C70" s="157"/>
      <c r="D70" s="150" t="s">
        <v>109</v>
      </c>
      <c r="E70" s="116">
        <v>14694</v>
      </c>
      <c r="F70" s="119">
        <v>15600</v>
      </c>
      <c r="G70" s="152">
        <v>16600</v>
      </c>
      <c r="H70" s="119">
        <v>16600</v>
      </c>
      <c r="I70" s="119">
        <v>16600</v>
      </c>
    </row>
    <row r="71" spans="1:9" ht="17.25" customHeight="1" x14ac:dyDescent="0.3">
      <c r="A71" s="275" t="s">
        <v>119</v>
      </c>
      <c r="B71" s="276"/>
      <c r="C71" s="277"/>
      <c r="D71" s="163" t="s">
        <v>120</v>
      </c>
      <c r="E71" s="145">
        <f>E72</f>
        <v>60</v>
      </c>
      <c r="F71" s="145">
        <f>F72</f>
        <v>2000</v>
      </c>
      <c r="G71" s="160">
        <f>G72</f>
        <v>2000</v>
      </c>
      <c r="H71" s="145">
        <f>H72</f>
        <v>2000</v>
      </c>
      <c r="I71" s="145">
        <f>I72</f>
        <v>2000</v>
      </c>
    </row>
    <row r="72" spans="1:9" ht="15" customHeight="1" x14ac:dyDescent="0.3">
      <c r="A72" s="164">
        <v>3</v>
      </c>
      <c r="B72" s="165"/>
      <c r="C72" s="166"/>
      <c r="D72" s="167" t="s">
        <v>15</v>
      </c>
      <c r="E72" s="172">
        <f>E73+E74</f>
        <v>60</v>
      </c>
      <c r="F72" s="172">
        <f>F73+F74</f>
        <v>2000</v>
      </c>
      <c r="G72" s="173">
        <f>G73+G74</f>
        <v>2000</v>
      </c>
      <c r="H72" s="172">
        <f>H73+H74</f>
        <v>2000</v>
      </c>
      <c r="I72" s="172">
        <f>I73+I74</f>
        <v>2000</v>
      </c>
    </row>
    <row r="73" spans="1:9" ht="15" customHeight="1" x14ac:dyDescent="0.3">
      <c r="A73" s="170">
        <v>32</v>
      </c>
      <c r="B73" s="165"/>
      <c r="C73" s="166"/>
      <c r="D73" s="84" t="s">
        <v>26</v>
      </c>
      <c r="E73" s="119">
        <v>0</v>
      </c>
      <c r="F73" s="119">
        <v>1500</v>
      </c>
      <c r="G73" s="152">
        <v>1500</v>
      </c>
      <c r="H73" s="119">
        <v>1500</v>
      </c>
      <c r="I73" s="119">
        <v>1500</v>
      </c>
    </row>
    <row r="74" spans="1:9" ht="16.5" customHeight="1" x14ac:dyDescent="0.3">
      <c r="A74" s="170">
        <v>38</v>
      </c>
      <c r="B74" s="165"/>
      <c r="C74" s="166"/>
      <c r="D74" s="84" t="s">
        <v>123</v>
      </c>
      <c r="E74" s="119">
        <v>60</v>
      </c>
      <c r="F74" s="119">
        <v>500</v>
      </c>
      <c r="G74" s="152">
        <v>500</v>
      </c>
      <c r="H74" s="119">
        <v>500</v>
      </c>
      <c r="I74" s="119">
        <v>500</v>
      </c>
    </row>
    <row r="75" spans="1:9" ht="21" customHeight="1" x14ac:dyDescent="0.3">
      <c r="A75" s="278" t="s">
        <v>121</v>
      </c>
      <c r="B75" s="279"/>
      <c r="C75" s="280"/>
      <c r="D75" s="162" t="s">
        <v>122</v>
      </c>
      <c r="E75" s="143">
        <f>E76+E80+E84</f>
        <v>38972</v>
      </c>
      <c r="F75" s="143">
        <f>F76+F80+F84</f>
        <v>73125</v>
      </c>
      <c r="G75" s="144">
        <f>G76+G80+G84</f>
        <v>155100</v>
      </c>
      <c r="H75" s="143">
        <f>H76+H80+H84</f>
        <v>150600</v>
      </c>
      <c r="I75" s="143">
        <f>I76+I80+I84</f>
        <v>149800</v>
      </c>
    </row>
    <row r="76" spans="1:9" ht="18" customHeight="1" x14ac:dyDescent="0.3">
      <c r="A76" s="275" t="s">
        <v>165</v>
      </c>
      <c r="B76" s="276"/>
      <c r="C76" s="277"/>
      <c r="D76" s="163" t="s">
        <v>50</v>
      </c>
      <c r="E76" s="145">
        <f>E77</f>
        <v>18320</v>
      </c>
      <c r="F76" s="145">
        <f>F77</f>
        <v>27525</v>
      </c>
      <c r="G76" s="160">
        <f>G77</f>
        <v>83500</v>
      </c>
      <c r="H76" s="145">
        <f>H77</f>
        <v>83500</v>
      </c>
      <c r="I76" s="145">
        <f>I77</f>
        <v>82700</v>
      </c>
    </row>
    <row r="77" spans="1:9" x14ac:dyDescent="0.3">
      <c r="A77" s="164">
        <v>3</v>
      </c>
      <c r="B77" s="165"/>
      <c r="C77" s="166"/>
      <c r="D77" s="167" t="s">
        <v>15</v>
      </c>
      <c r="E77" s="172">
        <f>SUM(E78:E79)</f>
        <v>18320</v>
      </c>
      <c r="F77" s="172">
        <f>SUM(F78:F79)</f>
        <v>27525</v>
      </c>
      <c r="G77" s="173">
        <f>G78+G79</f>
        <v>83500</v>
      </c>
      <c r="H77" s="172">
        <f>H78+H79</f>
        <v>83500</v>
      </c>
      <c r="I77" s="172">
        <f>I78+I79</f>
        <v>82700</v>
      </c>
    </row>
    <row r="78" spans="1:9" x14ac:dyDescent="0.3">
      <c r="A78" s="170">
        <v>31</v>
      </c>
      <c r="B78" s="165"/>
      <c r="C78" s="166"/>
      <c r="D78" s="84" t="s">
        <v>16</v>
      </c>
      <c r="E78" s="119">
        <v>18320</v>
      </c>
      <c r="F78" s="119">
        <v>27325</v>
      </c>
      <c r="G78" s="152">
        <v>82500</v>
      </c>
      <c r="H78" s="119">
        <v>82500</v>
      </c>
      <c r="I78" s="119">
        <v>82500</v>
      </c>
    </row>
    <row r="79" spans="1:9" x14ac:dyDescent="0.3">
      <c r="A79" s="170">
        <v>32</v>
      </c>
      <c r="B79" s="165"/>
      <c r="C79" s="166"/>
      <c r="D79" s="84" t="s">
        <v>26</v>
      </c>
      <c r="E79" s="119">
        <v>0</v>
      </c>
      <c r="F79" s="119">
        <v>200</v>
      </c>
      <c r="G79" s="152">
        <v>1000</v>
      </c>
      <c r="H79" s="119">
        <v>1000</v>
      </c>
      <c r="I79" s="119">
        <v>200</v>
      </c>
    </row>
    <row r="80" spans="1:9" ht="17.25" customHeight="1" x14ac:dyDescent="0.3">
      <c r="A80" s="275" t="s">
        <v>41</v>
      </c>
      <c r="B80" s="276"/>
      <c r="C80" s="277"/>
      <c r="D80" s="163" t="s">
        <v>13</v>
      </c>
      <c r="E80" s="146">
        <f>E81</f>
        <v>13035</v>
      </c>
      <c r="F80" s="146">
        <f>F81</f>
        <v>21600</v>
      </c>
      <c r="G80" s="147">
        <f>G81</f>
        <v>35300</v>
      </c>
      <c r="H80" s="146">
        <f>H81</f>
        <v>35300</v>
      </c>
      <c r="I80" s="146">
        <f>I81</f>
        <v>35300</v>
      </c>
    </row>
    <row r="81" spans="1:9" x14ac:dyDescent="0.3">
      <c r="A81" s="164">
        <v>3</v>
      </c>
      <c r="B81" s="165"/>
      <c r="C81" s="166"/>
      <c r="D81" s="167" t="s">
        <v>15</v>
      </c>
      <c r="E81" s="172">
        <f>E82+E83</f>
        <v>13035</v>
      </c>
      <c r="F81" s="172">
        <f>F82+F83</f>
        <v>21600</v>
      </c>
      <c r="G81" s="173">
        <f>G82+G83</f>
        <v>35300</v>
      </c>
      <c r="H81" s="172">
        <f>H82+H83</f>
        <v>35300</v>
      </c>
      <c r="I81" s="172">
        <f>I82+I83</f>
        <v>35300</v>
      </c>
    </row>
    <row r="82" spans="1:9" x14ac:dyDescent="0.3">
      <c r="A82" s="170">
        <v>31</v>
      </c>
      <c r="B82" s="165"/>
      <c r="C82" s="166"/>
      <c r="D82" s="84" t="s">
        <v>16</v>
      </c>
      <c r="E82" s="119">
        <v>12151</v>
      </c>
      <c r="F82" s="119">
        <v>19450</v>
      </c>
      <c r="G82" s="152">
        <v>31100</v>
      </c>
      <c r="H82" s="119">
        <v>31100</v>
      </c>
      <c r="I82" s="119">
        <v>31100</v>
      </c>
    </row>
    <row r="83" spans="1:9" x14ac:dyDescent="0.3">
      <c r="A83" s="170">
        <v>32</v>
      </c>
      <c r="B83" s="165"/>
      <c r="C83" s="166"/>
      <c r="D83" s="84" t="s">
        <v>26</v>
      </c>
      <c r="E83" s="119">
        <v>884</v>
      </c>
      <c r="F83" s="119">
        <v>2150</v>
      </c>
      <c r="G83" s="152">
        <v>4200</v>
      </c>
      <c r="H83" s="119">
        <v>4200</v>
      </c>
      <c r="I83" s="119">
        <v>4200</v>
      </c>
    </row>
    <row r="84" spans="1:9" ht="18" customHeight="1" x14ac:dyDescent="0.3">
      <c r="A84" s="275" t="s">
        <v>42</v>
      </c>
      <c r="B84" s="276"/>
      <c r="C84" s="277"/>
      <c r="D84" s="163" t="s">
        <v>43</v>
      </c>
      <c r="E84" s="145">
        <f>E85+E87</f>
        <v>7617</v>
      </c>
      <c r="F84" s="145">
        <f>F85+F87</f>
        <v>24000</v>
      </c>
      <c r="G84" s="160">
        <f>G85+G87</f>
        <v>36300</v>
      </c>
      <c r="H84" s="145">
        <f>H85+H87</f>
        <v>31800</v>
      </c>
      <c r="I84" s="145">
        <f>I85+I87</f>
        <v>31800</v>
      </c>
    </row>
    <row r="85" spans="1:9" x14ac:dyDescent="0.3">
      <c r="A85" s="164">
        <v>3</v>
      </c>
      <c r="B85" s="165"/>
      <c r="C85" s="166"/>
      <c r="D85" s="167" t="s">
        <v>15</v>
      </c>
      <c r="E85" s="172">
        <f>E86</f>
        <v>5707</v>
      </c>
      <c r="F85" s="172">
        <f>F86</f>
        <v>23500</v>
      </c>
      <c r="G85" s="173">
        <f>G86</f>
        <v>32300</v>
      </c>
      <c r="H85" s="172">
        <f>H86</f>
        <v>31300</v>
      </c>
      <c r="I85" s="172">
        <f>I86</f>
        <v>31300</v>
      </c>
    </row>
    <row r="86" spans="1:9" x14ac:dyDescent="0.3">
      <c r="A86" s="170">
        <v>32</v>
      </c>
      <c r="B86" s="165"/>
      <c r="C86" s="166"/>
      <c r="D86" s="84" t="s">
        <v>26</v>
      </c>
      <c r="E86" s="119">
        <v>5707</v>
      </c>
      <c r="F86" s="119">
        <v>23500</v>
      </c>
      <c r="G86" s="183">
        <v>32300</v>
      </c>
      <c r="H86" s="184">
        <v>31300</v>
      </c>
      <c r="I86" s="184">
        <v>31300</v>
      </c>
    </row>
    <row r="87" spans="1:9" ht="16.5" customHeight="1" x14ac:dyDescent="0.3">
      <c r="A87" s="164">
        <v>4</v>
      </c>
      <c r="B87" s="165"/>
      <c r="C87" s="166"/>
      <c r="D87" s="167" t="s">
        <v>17</v>
      </c>
      <c r="E87" s="148">
        <f>E88</f>
        <v>1910</v>
      </c>
      <c r="F87" s="148">
        <f>F88</f>
        <v>500</v>
      </c>
      <c r="G87" s="149">
        <f>G88</f>
        <v>4000</v>
      </c>
      <c r="H87" s="148">
        <f>H88</f>
        <v>500</v>
      </c>
      <c r="I87" s="148">
        <f>I88</f>
        <v>500</v>
      </c>
    </row>
    <row r="88" spans="1:9" ht="16.5" customHeight="1" x14ac:dyDescent="0.3">
      <c r="A88" s="170">
        <v>42</v>
      </c>
      <c r="B88" s="165"/>
      <c r="C88" s="166"/>
      <c r="D88" s="84" t="s">
        <v>36</v>
      </c>
      <c r="E88" s="119">
        <v>1910</v>
      </c>
      <c r="F88" s="119">
        <v>500</v>
      </c>
      <c r="G88" s="152">
        <v>4000</v>
      </c>
      <c r="H88" s="119">
        <v>500</v>
      </c>
      <c r="I88" s="119">
        <v>500</v>
      </c>
    </row>
    <row r="89" spans="1:9" ht="21" hidden="1" customHeight="1" x14ac:dyDescent="0.3">
      <c r="A89" s="272" t="s">
        <v>57</v>
      </c>
      <c r="B89" s="273"/>
      <c r="C89" s="274"/>
      <c r="D89" s="141" t="s">
        <v>58</v>
      </c>
      <c r="E89" s="142">
        <f>E90</f>
        <v>0</v>
      </c>
      <c r="F89" s="143">
        <v>0</v>
      </c>
      <c r="G89" s="185">
        <v>0</v>
      </c>
      <c r="H89" s="186">
        <v>0</v>
      </c>
      <c r="I89" s="186">
        <v>0</v>
      </c>
    </row>
    <row r="90" spans="1:9" ht="17.25" hidden="1" customHeight="1" x14ac:dyDescent="0.3">
      <c r="A90" s="269" t="s">
        <v>166</v>
      </c>
      <c r="B90" s="270"/>
      <c r="C90" s="271"/>
      <c r="D90" s="154" t="s">
        <v>59</v>
      </c>
      <c r="E90" s="145">
        <f>E91+E94</f>
        <v>0</v>
      </c>
      <c r="F90" s="145">
        <f>F91+F94</f>
        <v>0</v>
      </c>
      <c r="G90" s="145">
        <f t="shared" ref="G90:I90" si="23">G91+G94</f>
        <v>0</v>
      </c>
      <c r="H90" s="145">
        <f t="shared" si="23"/>
        <v>0</v>
      </c>
      <c r="I90" s="145">
        <f t="shared" si="23"/>
        <v>0</v>
      </c>
    </row>
    <row r="91" spans="1:9" hidden="1" x14ac:dyDescent="0.3">
      <c r="A91" s="164">
        <v>3</v>
      </c>
      <c r="B91" s="156"/>
      <c r="C91" s="157"/>
      <c r="D91" s="137" t="s">
        <v>15</v>
      </c>
      <c r="E91" s="138">
        <f>E92+E93</f>
        <v>0</v>
      </c>
      <c r="F91" s="172">
        <v>0</v>
      </c>
      <c r="G91" s="173">
        <v>0</v>
      </c>
      <c r="H91" s="172">
        <v>0</v>
      </c>
      <c r="I91" s="172">
        <v>0</v>
      </c>
    </row>
    <row r="92" spans="1:9" hidden="1" x14ac:dyDescent="0.3">
      <c r="A92" s="155">
        <v>31</v>
      </c>
      <c r="B92" s="156"/>
      <c r="C92" s="157"/>
      <c r="D92" s="150" t="s">
        <v>16</v>
      </c>
      <c r="E92" s="116">
        <v>0</v>
      </c>
      <c r="F92" s="119">
        <v>0</v>
      </c>
      <c r="G92" s="152">
        <v>0</v>
      </c>
      <c r="H92" s="119">
        <v>0</v>
      </c>
      <c r="I92" s="119">
        <v>0</v>
      </c>
    </row>
    <row r="93" spans="1:9" hidden="1" x14ac:dyDescent="0.3">
      <c r="A93" s="155">
        <v>32</v>
      </c>
      <c r="B93" s="156"/>
      <c r="C93" s="157"/>
      <c r="D93" s="150" t="s">
        <v>26</v>
      </c>
      <c r="E93" s="116">
        <v>0</v>
      </c>
      <c r="F93" s="119">
        <v>0</v>
      </c>
      <c r="G93" s="152">
        <v>0</v>
      </c>
      <c r="H93" s="119">
        <v>0</v>
      </c>
      <c r="I93" s="119">
        <v>0</v>
      </c>
    </row>
    <row r="94" spans="1:9" ht="18" hidden="1" customHeight="1" x14ac:dyDescent="0.3">
      <c r="A94" s="164">
        <v>4</v>
      </c>
      <c r="B94" s="156"/>
      <c r="C94" s="157"/>
      <c r="D94" s="137" t="s">
        <v>17</v>
      </c>
      <c r="E94" s="138">
        <v>0</v>
      </c>
      <c r="F94" s="148">
        <v>0</v>
      </c>
      <c r="G94" s="149">
        <v>0</v>
      </c>
      <c r="H94" s="148">
        <v>0</v>
      </c>
      <c r="I94" s="148">
        <v>0</v>
      </c>
    </row>
    <row r="95" spans="1:9" ht="16.5" hidden="1" customHeight="1" x14ac:dyDescent="0.3">
      <c r="A95" s="155">
        <v>42</v>
      </c>
      <c r="B95" s="156"/>
      <c r="C95" s="157"/>
      <c r="D95" s="150" t="s">
        <v>36</v>
      </c>
      <c r="E95" s="116">
        <v>0</v>
      </c>
      <c r="F95" s="119">
        <v>0</v>
      </c>
      <c r="G95" s="152">
        <v>0</v>
      </c>
      <c r="H95" s="119">
        <v>0</v>
      </c>
      <c r="I95" s="119">
        <v>0</v>
      </c>
    </row>
    <row r="96" spans="1:9" ht="21" customHeight="1" x14ac:dyDescent="0.3">
      <c r="A96" s="272" t="s">
        <v>61</v>
      </c>
      <c r="B96" s="273"/>
      <c r="C96" s="274"/>
      <c r="D96" s="141" t="s">
        <v>60</v>
      </c>
      <c r="E96" s="142">
        <f>E97+E100+E105</f>
        <v>88071</v>
      </c>
      <c r="F96" s="142">
        <f>F97+F100+F105</f>
        <v>13063</v>
      </c>
      <c r="G96" s="153">
        <f>G97+G100+G105</f>
        <v>5000</v>
      </c>
      <c r="H96" s="142">
        <f>H97+H100+H105</f>
        <v>5000</v>
      </c>
      <c r="I96" s="142">
        <f>I97+I100+I105</f>
        <v>5000</v>
      </c>
    </row>
    <row r="97" spans="1:9" ht="17.25" hidden="1" customHeight="1" x14ac:dyDescent="0.3">
      <c r="A97" s="269" t="s">
        <v>41</v>
      </c>
      <c r="B97" s="270"/>
      <c r="C97" s="271"/>
      <c r="D97" s="154" t="s">
        <v>13</v>
      </c>
      <c r="E97" s="145">
        <v>0</v>
      </c>
      <c r="F97" s="146">
        <v>0</v>
      </c>
      <c r="G97" s="187">
        <v>0</v>
      </c>
      <c r="H97" s="188">
        <v>0</v>
      </c>
      <c r="I97" s="188">
        <v>0</v>
      </c>
    </row>
    <row r="98" spans="1:9" ht="16.5" hidden="1" customHeight="1" x14ac:dyDescent="0.3">
      <c r="A98" s="164">
        <v>4</v>
      </c>
      <c r="B98" s="156"/>
      <c r="C98" s="157"/>
      <c r="D98" s="137" t="s">
        <v>17</v>
      </c>
      <c r="E98" s="138">
        <v>0</v>
      </c>
      <c r="F98" s="119">
        <v>0</v>
      </c>
      <c r="G98" s="175">
        <v>0</v>
      </c>
      <c r="H98" s="176">
        <v>0</v>
      </c>
      <c r="I98" s="176">
        <v>0</v>
      </c>
    </row>
    <row r="99" spans="1:9" ht="16.5" hidden="1" customHeight="1" x14ac:dyDescent="0.3">
      <c r="A99" s="155">
        <v>42</v>
      </c>
      <c r="B99" s="156"/>
      <c r="C99" s="157"/>
      <c r="D99" s="150" t="s">
        <v>36</v>
      </c>
      <c r="E99" s="116">
        <v>0</v>
      </c>
      <c r="F99" s="119">
        <v>0</v>
      </c>
      <c r="G99" s="175">
        <v>0</v>
      </c>
      <c r="H99" s="176">
        <v>0</v>
      </c>
      <c r="I99" s="176">
        <v>0</v>
      </c>
    </row>
    <row r="100" spans="1:9" ht="17.25" customHeight="1" x14ac:dyDescent="0.3">
      <c r="A100" s="269" t="s">
        <v>54</v>
      </c>
      <c r="B100" s="270"/>
      <c r="C100" s="271"/>
      <c r="D100" s="154" t="s">
        <v>55</v>
      </c>
      <c r="E100" s="145">
        <f>E101+E103</f>
        <v>88071</v>
      </c>
      <c r="F100" s="145">
        <f>F101+F103</f>
        <v>13063</v>
      </c>
      <c r="G100" s="145">
        <f t="shared" ref="G100:I100" si="24">G101+G103</f>
        <v>5000</v>
      </c>
      <c r="H100" s="145">
        <f t="shared" si="24"/>
        <v>5000</v>
      </c>
      <c r="I100" s="145">
        <f t="shared" si="24"/>
        <v>5000</v>
      </c>
    </row>
    <row r="101" spans="1:9" x14ac:dyDescent="0.3">
      <c r="A101" s="164">
        <v>3</v>
      </c>
      <c r="B101" s="156"/>
      <c r="C101" s="157"/>
      <c r="D101" s="137" t="s">
        <v>15</v>
      </c>
      <c r="E101" s="138">
        <f>E102</f>
        <v>711</v>
      </c>
      <c r="F101" s="172">
        <f>F102</f>
        <v>5963</v>
      </c>
      <c r="G101" s="173">
        <f>G102</f>
        <v>5000</v>
      </c>
      <c r="H101" s="172">
        <f>H102</f>
        <v>5000</v>
      </c>
      <c r="I101" s="172">
        <f>I102</f>
        <v>5000</v>
      </c>
    </row>
    <row r="102" spans="1:9" x14ac:dyDescent="0.3">
      <c r="A102" s="155">
        <v>32</v>
      </c>
      <c r="B102" s="156"/>
      <c r="C102" s="157"/>
      <c r="D102" s="150" t="s">
        <v>26</v>
      </c>
      <c r="E102" s="116">
        <v>711</v>
      </c>
      <c r="F102" s="119">
        <v>5963</v>
      </c>
      <c r="G102" s="152">
        <v>5000</v>
      </c>
      <c r="H102" s="119">
        <v>5000</v>
      </c>
      <c r="I102" s="119">
        <v>5000</v>
      </c>
    </row>
    <row r="103" spans="1:9" ht="16.5" customHeight="1" x14ac:dyDescent="0.3">
      <c r="A103" s="164">
        <v>4</v>
      </c>
      <c r="B103" s="156"/>
      <c r="C103" s="157"/>
      <c r="D103" s="137" t="s">
        <v>17</v>
      </c>
      <c r="E103" s="138">
        <f>E104</f>
        <v>87360</v>
      </c>
      <c r="F103" s="148">
        <f>F104</f>
        <v>7100</v>
      </c>
      <c r="G103" s="149">
        <f>G104</f>
        <v>0</v>
      </c>
      <c r="H103" s="148">
        <f>H104</f>
        <v>0</v>
      </c>
      <c r="I103" s="148">
        <f>I104</f>
        <v>0</v>
      </c>
    </row>
    <row r="104" spans="1:9" ht="16.5" customHeight="1" x14ac:dyDescent="0.3">
      <c r="A104" s="155">
        <v>42</v>
      </c>
      <c r="B104" s="156"/>
      <c r="C104" s="157"/>
      <c r="D104" s="150" t="s">
        <v>36</v>
      </c>
      <c r="E104" s="116">
        <v>87360</v>
      </c>
      <c r="F104" s="119">
        <v>7100</v>
      </c>
      <c r="G104" s="152">
        <v>0</v>
      </c>
      <c r="H104" s="119">
        <v>0</v>
      </c>
      <c r="I104" s="119">
        <v>0</v>
      </c>
    </row>
    <row r="105" spans="1:9" ht="17.25" hidden="1" customHeight="1" x14ac:dyDescent="0.3">
      <c r="A105" s="269" t="s">
        <v>107</v>
      </c>
      <c r="B105" s="270"/>
      <c r="C105" s="271"/>
      <c r="D105" s="154" t="s">
        <v>45</v>
      </c>
      <c r="E105" s="145">
        <f>E106</f>
        <v>0</v>
      </c>
      <c r="F105" s="145">
        <f>F106</f>
        <v>0</v>
      </c>
      <c r="G105" s="160">
        <f>G106</f>
        <v>0</v>
      </c>
      <c r="H105" s="145">
        <f>H106</f>
        <v>0</v>
      </c>
      <c r="I105" s="145">
        <f>I106</f>
        <v>0</v>
      </c>
    </row>
    <row r="106" spans="1:9" s="61" customFormat="1" hidden="1" x14ac:dyDescent="0.3">
      <c r="A106" s="164">
        <v>3</v>
      </c>
      <c r="B106" s="156"/>
      <c r="C106" s="157"/>
      <c r="D106" s="134" t="s">
        <v>15</v>
      </c>
      <c r="E106" s="189">
        <f>E107</f>
        <v>0</v>
      </c>
      <c r="F106" s="172">
        <v>0</v>
      </c>
      <c r="G106" s="190">
        <v>0</v>
      </c>
      <c r="H106" s="191">
        <v>0</v>
      </c>
      <c r="I106" s="191">
        <v>0</v>
      </c>
    </row>
    <row r="107" spans="1:9" s="61" customFormat="1" hidden="1" x14ac:dyDescent="0.3">
      <c r="A107" s="155">
        <v>32</v>
      </c>
      <c r="B107" s="156"/>
      <c r="C107" s="157"/>
      <c r="D107" s="192" t="s">
        <v>26</v>
      </c>
      <c r="E107" s="110">
        <v>0</v>
      </c>
      <c r="F107" s="184">
        <v>0</v>
      </c>
      <c r="G107" s="177">
        <v>0</v>
      </c>
      <c r="H107" s="174">
        <v>0</v>
      </c>
      <c r="I107" s="174">
        <v>0</v>
      </c>
    </row>
    <row r="108" spans="1:9" ht="21" customHeight="1" x14ac:dyDescent="0.3">
      <c r="A108" s="272" t="s">
        <v>63</v>
      </c>
      <c r="B108" s="273"/>
      <c r="C108" s="274"/>
      <c r="D108" s="141" t="s">
        <v>64</v>
      </c>
      <c r="E108" s="142">
        <f>E109</f>
        <v>3771</v>
      </c>
      <c r="F108" s="142">
        <f>F109</f>
        <v>32483</v>
      </c>
      <c r="G108" s="153">
        <f>G109</f>
        <v>9707.5400000000009</v>
      </c>
      <c r="H108" s="142">
        <f>H109</f>
        <v>0</v>
      </c>
      <c r="I108" s="142">
        <f>I109</f>
        <v>0</v>
      </c>
    </row>
    <row r="109" spans="1:9" ht="17.25" customHeight="1" x14ac:dyDescent="0.3">
      <c r="A109" s="269" t="s">
        <v>65</v>
      </c>
      <c r="B109" s="270"/>
      <c r="C109" s="271"/>
      <c r="D109" s="154" t="s">
        <v>66</v>
      </c>
      <c r="E109" s="145">
        <f>E112</f>
        <v>3771</v>
      </c>
      <c r="F109" s="145">
        <f>F112+F110</f>
        <v>32483</v>
      </c>
      <c r="G109" s="160">
        <f>G112+G110</f>
        <v>9707.5400000000009</v>
      </c>
      <c r="H109" s="145">
        <f>H112+H110</f>
        <v>0</v>
      </c>
      <c r="I109" s="145">
        <f>I112+I110</f>
        <v>0</v>
      </c>
    </row>
    <row r="110" spans="1:9" x14ac:dyDescent="0.3">
      <c r="A110" s="164">
        <v>3</v>
      </c>
      <c r="B110" s="156"/>
      <c r="C110" s="157"/>
      <c r="D110" s="137" t="s">
        <v>15</v>
      </c>
      <c r="E110" s="138">
        <f>E111</f>
        <v>0</v>
      </c>
      <c r="F110" s="172">
        <f>F111</f>
        <v>16483</v>
      </c>
      <c r="G110" s="173">
        <f>G111</f>
        <v>5707.54</v>
      </c>
      <c r="H110" s="172">
        <f>H111</f>
        <v>0</v>
      </c>
      <c r="I110" s="172">
        <f>I111</f>
        <v>0</v>
      </c>
    </row>
    <row r="111" spans="1:9" x14ac:dyDescent="0.3">
      <c r="A111" s="155">
        <v>32</v>
      </c>
      <c r="B111" s="156"/>
      <c r="C111" s="157"/>
      <c r="D111" s="150" t="s">
        <v>26</v>
      </c>
      <c r="E111" s="116">
        <v>0</v>
      </c>
      <c r="F111" s="119">
        <v>16483</v>
      </c>
      <c r="G111" s="152">
        <v>5707.54</v>
      </c>
      <c r="H111" s="119">
        <v>0</v>
      </c>
      <c r="I111" s="119">
        <v>0</v>
      </c>
    </row>
    <row r="112" spans="1:9" ht="16.5" customHeight="1" x14ac:dyDescent="0.3">
      <c r="A112" s="164">
        <v>4</v>
      </c>
      <c r="B112" s="156"/>
      <c r="C112" s="157"/>
      <c r="D112" s="137" t="s">
        <v>17</v>
      </c>
      <c r="E112" s="138">
        <f>E113</f>
        <v>3771</v>
      </c>
      <c r="F112" s="138">
        <f>F113</f>
        <v>16000</v>
      </c>
      <c r="G112" s="139">
        <f>G113</f>
        <v>4000</v>
      </c>
      <c r="H112" s="138">
        <f>H113</f>
        <v>0</v>
      </c>
      <c r="I112" s="138">
        <f>I113</f>
        <v>0</v>
      </c>
    </row>
    <row r="113" spans="1:9" ht="16.5" customHeight="1" x14ac:dyDescent="0.3">
      <c r="A113" s="155">
        <v>42</v>
      </c>
      <c r="B113" s="156"/>
      <c r="C113" s="157"/>
      <c r="D113" s="150" t="s">
        <v>36</v>
      </c>
      <c r="E113" s="116">
        <v>3771</v>
      </c>
      <c r="F113" s="119">
        <v>16000</v>
      </c>
      <c r="G113" s="175">
        <v>4000</v>
      </c>
      <c r="H113" s="176">
        <v>0</v>
      </c>
      <c r="I113" s="176">
        <v>0</v>
      </c>
    </row>
    <row r="114" spans="1:9" ht="25.5" customHeight="1" x14ac:dyDescent="0.3">
      <c r="A114" s="272" t="s">
        <v>62</v>
      </c>
      <c r="B114" s="273"/>
      <c r="C114" s="274"/>
      <c r="D114" s="243" t="s">
        <v>127</v>
      </c>
      <c r="E114" s="142">
        <f>E119+E115</f>
        <v>50188</v>
      </c>
      <c r="F114" s="142">
        <f>F119+F115</f>
        <v>63600</v>
      </c>
      <c r="G114" s="153">
        <f>G119+G115+G123</f>
        <v>146560</v>
      </c>
      <c r="H114" s="153">
        <f t="shared" ref="H114:I114" si="25">H119+H115+H123</f>
        <v>146560</v>
      </c>
      <c r="I114" s="153">
        <f t="shared" si="25"/>
        <v>146560</v>
      </c>
    </row>
    <row r="115" spans="1:9" ht="17.25" customHeight="1" x14ac:dyDescent="0.3">
      <c r="A115" s="275" t="s">
        <v>41</v>
      </c>
      <c r="B115" s="276"/>
      <c r="C115" s="277"/>
      <c r="D115" s="163" t="s">
        <v>13</v>
      </c>
      <c r="E115" s="145">
        <f t="shared" ref="E115" si="26">E116</f>
        <v>20075</v>
      </c>
      <c r="F115" s="145">
        <f t="shared" ref="F115" si="27">F116</f>
        <v>27550</v>
      </c>
      <c r="G115" s="160">
        <f>G116</f>
        <v>32329.040000000001</v>
      </c>
      <c r="H115" s="145">
        <f>H116</f>
        <v>32329.040000000001</v>
      </c>
      <c r="I115" s="145">
        <f>I116</f>
        <v>60350</v>
      </c>
    </row>
    <row r="116" spans="1:9" x14ac:dyDescent="0.3">
      <c r="A116" s="164">
        <v>3</v>
      </c>
      <c r="B116" s="165"/>
      <c r="C116" s="166"/>
      <c r="D116" s="167" t="s">
        <v>15</v>
      </c>
      <c r="E116" s="138">
        <f>E117+E118</f>
        <v>20075</v>
      </c>
      <c r="F116" s="138">
        <f>F117+F118</f>
        <v>27550</v>
      </c>
      <c r="G116" s="139">
        <f>G117+G118</f>
        <v>32329.040000000001</v>
      </c>
      <c r="H116" s="138">
        <f>H117+H118</f>
        <v>32329.040000000001</v>
      </c>
      <c r="I116" s="138">
        <f>I117+I118</f>
        <v>60350</v>
      </c>
    </row>
    <row r="117" spans="1:9" x14ac:dyDescent="0.3">
      <c r="A117" s="170">
        <v>31</v>
      </c>
      <c r="B117" s="165"/>
      <c r="C117" s="166"/>
      <c r="D117" s="84" t="s">
        <v>16</v>
      </c>
      <c r="E117" s="119">
        <v>19190</v>
      </c>
      <c r="F117" s="119">
        <v>26000</v>
      </c>
      <c r="G117" s="152">
        <v>30679.040000000001</v>
      </c>
      <c r="H117" s="119">
        <v>30679.040000000001</v>
      </c>
      <c r="I117" s="119">
        <v>58700</v>
      </c>
    </row>
    <row r="118" spans="1:9" x14ac:dyDescent="0.3">
      <c r="A118" s="170">
        <v>32</v>
      </c>
      <c r="B118" s="165"/>
      <c r="C118" s="166"/>
      <c r="D118" s="84" t="s">
        <v>26</v>
      </c>
      <c r="E118" s="119">
        <v>885</v>
      </c>
      <c r="F118" s="119">
        <v>1550</v>
      </c>
      <c r="G118" s="152">
        <v>1650</v>
      </c>
      <c r="H118" s="119">
        <v>1650</v>
      </c>
      <c r="I118" s="119">
        <v>1650</v>
      </c>
    </row>
    <row r="119" spans="1:9" ht="17.25" customHeight="1" x14ac:dyDescent="0.3">
      <c r="A119" s="269" t="s">
        <v>167</v>
      </c>
      <c r="B119" s="270"/>
      <c r="C119" s="271"/>
      <c r="D119" s="154" t="s">
        <v>168</v>
      </c>
      <c r="E119" s="145">
        <f>E120</f>
        <v>30113</v>
      </c>
      <c r="F119" s="145">
        <f t="shared" ref="F119" si="28">F120</f>
        <v>36050</v>
      </c>
      <c r="G119" s="160">
        <f>G120</f>
        <v>86210</v>
      </c>
      <c r="H119" s="145">
        <f>H120</f>
        <v>86210</v>
      </c>
      <c r="I119" s="145">
        <f>I120</f>
        <v>86210</v>
      </c>
    </row>
    <row r="120" spans="1:9" x14ac:dyDescent="0.3">
      <c r="A120" s="164">
        <v>3</v>
      </c>
      <c r="B120" s="156"/>
      <c r="C120" s="157"/>
      <c r="D120" s="137" t="s">
        <v>15</v>
      </c>
      <c r="E120" s="138">
        <f>E121+E122</f>
        <v>30113</v>
      </c>
      <c r="F120" s="138">
        <f>F121+F122</f>
        <v>36050</v>
      </c>
      <c r="G120" s="139">
        <f>G121+G122</f>
        <v>86210</v>
      </c>
      <c r="H120" s="138">
        <f>H121+H122</f>
        <v>86210</v>
      </c>
      <c r="I120" s="138">
        <f>I121+I122</f>
        <v>86210</v>
      </c>
    </row>
    <row r="121" spans="1:9" x14ac:dyDescent="0.3">
      <c r="A121" s="155">
        <v>31</v>
      </c>
      <c r="B121" s="156"/>
      <c r="C121" s="157"/>
      <c r="D121" s="150" t="s">
        <v>16</v>
      </c>
      <c r="E121" s="116">
        <v>28785</v>
      </c>
      <c r="F121" s="119">
        <v>33000</v>
      </c>
      <c r="G121" s="152">
        <v>83900</v>
      </c>
      <c r="H121" s="119">
        <v>83900</v>
      </c>
      <c r="I121" s="119">
        <v>83900</v>
      </c>
    </row>
    <row r="122" spans="1:9" x14ac:dyDescent="0.3">
      <c r="A122" s="155">
        <v>32</v>
      </c>
      <c r="B122" s="156"/>
      <c r="C122" s="157"/>
      <c r="D122" s="150" t="s">
        <v>26</v>
      </c>
      <c r="E122" s="116">
        <v>1328</v>
      </c>
      <c r="F122" s="119">
        <v>3050</v>
      </c>
      <c r="G122" s="152">
        <v>2310</v>
      </c>
      <c r="H122" s="119">
        <v>2310</v>
      </c>
      <c r="I122" s="119">
        <v>2310</v>
      </c>
    </row>
    <row r="123" spans="1:9" x14ac:dyDescent="0.3">
      <c r="A123" s="269" t="s">
        <v>160</v>
      </c>
      <c r="B123" s="270"/>
      <c r="C123" s="271"/>
      <c r="D123" s="154" t="s">
        <v>161</v>
      </c>
      <c r="E123" s="145">
        <f>E124</f>
        <v>0</v>
      </c>
      <c r="F123" s="145">
        <f t="shared" ref="F123" si="29">F124</f>
        <v>0</v>
      </c>
      <c r="G123" s="160">
        <f>G124</f>
        <v>28020.959999999999</v>
      </c>
      <c r="H123" s="145">
        <f>H124</f>
        <v>28020.959999999999</v>
      </c>
      <c r="I123" s="145">
        <f>I124</f>
        <v>0</v>
      </c>
    </row>
    <row r="124" spans="1:9" x14ac:dyDescent="0.3">
      <c r="A124" s="164">
        <v>3</v>
      </c>
      <c r="B124" s="239"/>
      <c r="C124" s="240"/>
      <c r="D124" s="237" t="s">
        <v>15</v>
      </c>
      <c r="E124" s="138">
        <f>E125+E126</f>
        <v>0</v>
      </c>
      <c r="F124" s="138">
        <f>F125+F126</f>
        <v>0</v>
      </c>
      <c r="G124" s="139">
        <f>G125+G126</f>
        <v>28020.959999999999</v>
      </c>
      <c r="H124" s="138">
        <f>H125+H126</f>
        <v>28020.959999999999</v>
      </c>
      <c r="I124" s="138">
        <f>I125+I126</f>
        <v>0</v>
      </c>
    </row>
    <row r="125" spans="1:9" x14ac:dyDescent="0.3">
      <c r="A125" s="238">
        <v>31</v>
      </c>
      <c r="B125" s="239"/>
      <c r="C125" s="240"/>
      <c r="D125" s="150" t="s">
        <v>16</v>
      </c>
      <c r="E125" s="116">
        <v>0</v>
      </c>
      <c r="F125" s="119">
        <v>0</v>
      </c>
      <c r="G125" s="152">
        <v>28020.959999999999</v>
      </c>
      <c r="H125" s="119">
        <v>28020.959999999999</v>
      </c>
      <c r="I125" s="119">
        <v>0</v>
      </c>
    </row>
    <row r="126" spans="1:9" x14ac:dyDescent="0.3">
      <c r="A126" s="238">
        <v>32</v>
      </c>
      <c r="B126" s="239"/>
      <c r="C126" s="240"/>
      <c r="D126" s="150" t="s">
        <v>26</v>
      </c>
      <c r="E126" s="116">
        <v>0</v>
      </c>
      <c r="F126" s="119">
        <v>0</v>
      </c>
      <c r="G126" s="152">
        <v>0</v>
      </c>
      <c r="H126" s="119">
        <v>0</v>
      </c>
      <c r="I126" s="119">
        <v>0</v>
      </c>
    </row>
  </sheetData>
  <mergeCells count="45">
    <mergeCell ref="A123:C123"/>
    <mergeCell ref="A40:C40"/>
    <mergeCell ref="A11:C11"/>
    <mergeCell ref="A12:C12"/>
    <mergeCell ref="A13:C13"/>
    <mergeCell ref="A14:C14"/>
    <mergeCell ref="A15:C15"/>
    <mergeCell ref="A18:C18"/>
    <mergeCell ref="A24:C24"/>
    <mergeCell ref="A27:C27"/>
    <mergeCell ref="A30:C30"/>
    <mergeCell ref="A21:C21"/>
    <mergeCell ref="A33:C33"/>
    <mergeCell ref="A34:C34"/>
    <mergeCell ref="A37:C37"/>
    <mergeCell ref="A41:C41"/>
    <mergeCell ref="A1:I1"/>
    <mergeCell ref="A3:I3"/>
    <mergeCell ref="A9:C9"/>
    <mergeCell ref="A10:C10"/>
    <mergeCell ref="A5:C5"/>
    <mergeCell ref="A6:C6"/>
    <mergeCell ref="A7:C7"/>
    <mergeCell ref="A8:C8"/>
    <mergeCell ref="A97:C97"/>
    <mergeCell ref="A100:C100"/>
    <mergeCell ref="A44:C44"/>
    <mergeCell ref="A57:C57"/>
    <mergeCell ref="A90:C90"/>
    <mergeCell ref="A89:C89"/>
    <mergeCell ref="A96:C96"/>
    <mergeCell ref="A66:C66"/>
    <mergeCell ref="A51:C51"/>
    <mergeCell ref="A71:C71"/>
    <mergeCell ref="A75:C75"/>
    <mergeCell ref="A76:C76"/>
    <mergeCell ref="A80:C80"/>
    <mergeCell ref="A84:C84"/>
    <mergeCell ref="A48:C48"/>
    <mergeCell ref="A119:C119"/>
    <mergeCell ref="A114:C114"/>
    <mergeCell ref="A108:C108"/>
    <mergeCell ref="A109:C109"/>
    <mergeCell ref="A105:C105"/>
    <mergeCell ref="A115:C115"/>
  </mergeCells>
  <pageMargins left="0.7" right="0.7" top="0.75" bottom="0.75" header="0.3" footer="0.3"/>
  <pageSetup paperSize="9" scale="7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E0B8C-33A7-4D03-B5B8-BE8F0471CB0E}">
  <sheetPr>
    <pageSetUpPr fitToPage="1"/>
  </sheetPr>
  <dimension ref="A1:J56"/>
  <sheetViews>
    <sheetView zoomScaleNormal="100" workbookViewId="0">
      <selection activeCell="E12" sqref="E12"/>
    </sheetView>
  </sheetViews>
  <sheetFormatPr defaultRowHeight="15" x14ac:dyDescent="0.25"/>
  <cols>
    <col min="1" max="1" width="7.42578125" style="21" customWidth="1"/>
    <col min="2" max="2" width="8.42578125" style="21" customWidth="1"/>
    <col min="3" max="3" width="5.42578125" style="21" bestFit="1" customWidth="1"/>
    <col min="4" max="4" width="30.140625" style="21" bestFit="1" customWidth="1"/>
    <col min="5" max="5" width="21.140625" style="21" bestFit="1" customWidth="1"/>
    <col min="6" max="6" width="14.85546875" style="21" customWidth="1"/>
    <col min="7" max="7" width="15.28515625" style="21" customWidth="1"/>
    <col min="8" max="9" width="14.42578125" style="21" bestFit="1" customWidth="1"/>
    <col min="10" max="16384" width="9.140625" style="21"/>
  </cols>
  <sheetData>
    <row r="1" spans="1:10" ht="42" customHeight="1" x14ac:dyDescent="0.25">
      <c r="A1" s="293" t="s">
        <v>82</v>
      </c>
      <c r="B1" s="293"/>
      <c r="C1" s="293"/>
      <c r="D1" s="293"/>
      <c r="E1" s="293"/>
      <c r="F1" s="293"/>
      <c r="G1" s="293"/>
      <c r="H1" s="293"/>
      <c r="I1" s="293"/>
    </row>
    <row r="2" spans="1:10" ht="18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10" ht="15.75" x14ac:dyDescent="0.25">
      <c r="A3" s="293" t="s">
        <v>23</v>
      </c>
      <c r="B3" s="293"/>
      <c r="C3" s="293"/>
      <c r="D3" s="293"/>
      <c r="E3" s="293"/>
      <c r="F3" s="293"/>
      <c r="G3" s="293"/>
      <c r="H3" s="294"/>
      <c r="I3" s="294"/>
    </row>
    <row r="4" spans="1:10" ht="18" x14ac:dyDescent="0.25">
      <c r="A4" s="1"/>
      <c r="B4" s="1"/>
      <c r="C4" s="1"/>
      <c r="D4" s="1"/>
      <c r="E4" s="1"/>
      <c r="F4" s="1"/>
      <c r="G4" s="1"/>
      <c r="H4" s="2"/>
      <c r="I4" s="2"/>
    </row>
    <row r="5" spans="1:10" ht="18" customHeight="1" x14ac:dyDescent="0.25">
      <c r="A5" s="293" t="s">
        <v>8</v>
      </c>
      <c r="B5" s="295"/>
      <c r="C5" s="295"/>
      <c r="D5" s="295"/>
      <c r="E5" s="295"/>
      <c r="F5" s="295"/>
      <c r="G5" s="295"/>
      <c r="H5" s="295"/>
      <c r="I5" s="295"/>
    </row>
    <row r="6" spans="1:10" ht="18" x14ac:dyDescent="0.25">
      <c r="A6" s="1"/>
      <c r="B6" s="1"/>
      <c r="C6" s="1"/>
      <c r="D6" s="1"/>
      <c r="E6" s="1"/>
      <c r="F6" s="1"/>
      <c r="G6" s="1"/>
      <c r="H6" s="2"/>
      <c r="I6" s="2"/>
    </row>
    <row r="7" spans="1:10" ht="15.75" x14ac:dyDescent="0.25">
      <c r="A7" s="293" t="s">
        <v>1</v>
      </c>
      <c r="B7" s="296"/>
      <c r="C7" s="296"/>
      <c r="D7" s="296"/>
      <c r="E7" s="296"/>
      <c r="F7" s="296"/>
      <c r="G7" s="296"/>
      <c r="H7" s="296"/>
      <c r="I7" s="296"/>
    </row>
    <row r="8" spans="1:10" ht="18" x14ac:dyDescent="0.25">
      <c r="A8" s="1"/>
      <c r="B8" s="1"/>
      <c r="C8" s="1"/>
      <c r="D8" s="1"/>
      <c r="E8" s="1"/>
      <c r="F8" s="1"/>
      <c r="G8" s="1"/>
      <c r="H8" s="2"/>
      <c r="I8" s="2"/>
    </row>
    <row r="9" spans="1:10" ht="25.5" x14ac:dyDescent="0.25">
      <c r="A9" s="4" t="s">
        <v>9</v>
      </c>
      <c r="B9" s="3" t="s">
        <v>10</v>
      </c>
      <c r="C9" s="3" t="s">
        <v>11</v>
      </c>
      <c r="D9" s="3" t="s">
        <v>7</v>
      </c>
      <c r="E9" s="3" t="s">
        <v>79</v>
      </c>
      <c r="F9" s="4" t="s">
        <v>80</v>
      </c>
      <c r="G9" s="4" t="s">
        <v>81</v>
      </c>
      <c r="H9" s="4" t="s">
        <v>33</v>
      </c>
      <c r="I9" s="4" t="s">
        <v>83</v>
      </c>
    </row>
    <row r="10" spans="1:10" ht="15.75" customHeight="1" x14ac:dyDescent="0.25">
      <c r="A10" s="33">
        <v>6</v>
      </c>
      <c r="B10" s="15"/>
      <c r="C10" s="14"/>
      <c r="D10" s="33" t="s">
        <v>12</v>
      </c>
      <c r="E10" s="17"/>
      <c r="F10" s="18"/>
      <c r="G10" s="19"/>
      <c r="H10" s="20"/>
      <c r="I10" s="19"/>
    </row>
    <row r="11" spans="1:10" x14ac:dyDescent="0.25">
      <c r="A11" s="26"/>
      <c r="B11" s="36"/>
      <c r="C11" s="27">
        <v>522</v>
      </c>
      <c r="D11" s="27" t="s">
        <v>67</v>
      </c>
      <c r="E11" s="50">
        <v>952906</v>
      </c>
      <c r="F11" s="43">
        <v>1021966</v>
      </c>
      <c r="G11" s="43">
        <v>1021966</v>
      </c>
      <c r="H11" s="43">
        <v>1021966</v>
      </c>
      <c r="I11" s="43">
        <v>1021966</v>
      </c>
    </row>
    <row r="12" spans="1:10" ht="25.5" x14ac:dyDescent="0.25">
      <c r="A12" s="12"/>
      <c r="B12" s="16">
        <v>63</v>
      </c>
      <c r="C12" s="13"/>
      <c r="D12" s="13" t="s">
        <v>34</v>
      </c>
      <c r="E12" s="22">
        <v>952906</v>
      </c>
      <c r="F12" s="23">
        <v>1021966</v>
      </c>
      <c r="G12" s="23">
        <v>1021966</v>
      </c>
      <c r="H12" s="23">
        <v>1021966</v>
      </c>
      <c r="I12" s="23">
        <v>1021966</v>
      </c>
      <c r="J12" s="9"/>
    </row>
    <row r="13" spans="1:10" ht="45" x14ac:dyDescent="0.25">
      <c r="A13" s="26"/>
      <c r="B13" s="26"/>
      <c r="C13" s="27">
        <v>529</v>
      </c>
      <c r="D13" s="27" t="s">
        <v>75</v>
      </c>
      <c r="E13" s="45">
        <v>2292</v>
      </c>
      <c r="F13" s="45">
        <v>9291</v>
      </c>
      <c r="G13" s="45">
        <v>9291</v>
      </c>
      <c r="H13" s="45">
        <v>9291</v>
      </c>
      <c r="I13" s="45">
        <v>9291</v>
      </c>
      <c r="J13" s="7"/>
    </row>
    <row r="14" spans="1:10" ht="25.5" x14ac:dyDescent="0.25">
      <c r="A14" s="12"/>
      <c r="B14" s="16">
        <v>63</v>
      </c>
      <c r="C14" s="13"/>
      <c r="D14" s="13" t="s">
        <v>34</v>
      </c>
      <c r="E14" s="22">
        <v>2292</v>
      </c>
      <c r="F14" s="23">
        <v>9290.59</v>
      </c>
      <c r="G14" s="23">
        <v>9290.59</v>
      </c>
      <c r="H14" s="23">
        <v>9290.59</v>
      </c>
      <c r="I14" s="23">
        <v>9290.59</v>
      </c>
      <c r="J14" s="7"/>
    </row>
    <row r="15" spans="1:10" x14ac:dyDescent="0.25">
      <c r="A15" s="40"/>
      <c r="B15" s="41"/>
      <c r="C15" s="42">
        <v>571</v>
      </c>
      <c r="D15" s="42" t="s">
        <v>68</v>
      </c>
      <c r="E15" s="45">
        <v>616</v>
      </c>
      <c r="F15" s="46">
        <v>2787</v>
      </c>
      <c r="G15" s="46">
        <v>2787</v>
      </c>
      <c r="H15" s="46">
        <v>2787</v>
      </c>
      <c r="I15" s="46">
        <v>2787</v>
      </c>
    </row>
    <row r="16" spans="1:10" ht="25.5" x14ac:dyDescent="0.25">
      <c r="A16" s="12"/>
      <c r="B16" s="16">
        <v>63</v>
      </c>
      <c r="C16" s="13"/>
      <c r="D16" s="13" t="s">
        <v>34</v>
      </c>
      <c r="E16" s="22">
        <v>616</v>
      </c>
      <c r="F16" s="23">
        <v>2787</v>
      </c>
      <c r="G16" s="23">
        <v>2787</v>
      </c>
      <c r="H16" s="23">
        <v>2787</v>
      </c>
      <c r="I16" s="23">
        <v>2787</v>
      </c>
    </row>
    <row r="17" spans="1:9" ht="30" x14ac:dyDescent="0.25">
      <c r="A17" s="28"/>
      <c r="B17" s="38"/>
      <c r="C17" s="29">
        <v>523</v>
      </c>
      <c r="D17" s="31" t="s">
        <v>72</v>
      </c>
      <c r="E17" s="50">
        <v>20301</v>
      </c>
      <c r="F17" s="46">
        <v>39817</v>
      </c>
      <c r="G17" s="46">
        <v>0</v>
      </c>
      <c r="H17" s="48">
        <v>0</v>
      </c>
      <c r="I17" s="47">
        <v>0</v>
      </c>
    </row>
    <row r="18" spans="1:9" ht="25.5" x14ac:dyDescent="0.25">
      <c r="A18" s="24"/>
      <c r="B18" s="35">
        <v>63</v>
      </c>
      <c r="C18" s="25"/>
      <c r="D18" s="13" t="s">
        <v>34</v>
      </c>
      <c r="E18" s="22">
        <v>20301</v>
      </c>
      <c r="F18" s="23">
        <v>39817</v>
      </c>
      <c r="G18" s="23">
        <v>0</v>
      </c>
      <c r="H18" s="44">
        <v>0</v>
      </c>
      <c r="I18" s="23">
        <v>0</v>
      </c>
    </row>
    <row r="19" spans="1:9" x14ac:dyDescent="0.25">
      <c r="A19" s="30"/>
      <c r="B19" s="37"/>
      <c r="C19" s="30">
        <v>431</v>
      </c>
      <c r="D19" s="37" t="s">
        <v>43</v>
      </c>
      <c r="E19" s="49">
        <v>7277</v>
      </c>
      <c r="F19" s="46">
        <v>24156</v>
      </c>
      <c r="G19" s="46">
        <v>24156</v>
      </c>
      <c r="H19" s="46">
        <v>24156</v>
      </c>
      <c r="I19" s="46">
        <v>24156</v>
      </c>
    </row>
    <row r="20" spans="1:9" ht="38.25" x14ac:dyDescent="0.25">
      <c r="A20" s="24"/>
      <c r="B20" s="35">
        <v>65</v>
      </c>
      <c r="C20" s="25"/>
      <c r="D20" s="32" t="s">
        <v>69</v>
      </c>
      <c r="E20" s="11">
        <v>7277</v>
      </c>
      <c r="F20" s="10">
        <v>24156</v>
      </c>
      <c r="G20" s="10">
        <v>24156</v>
      </c>
      <c r="H20" s="10">
        <v>24156</v>
      </c>
      <c r="I20" s="10">
        <v>24156</v>
      </c>
    </row>
    <row r="21" spans="1:9" x14ac:dyDescent="0.25">
      <c r="A21" s="30"/>
      <c r="B21" s="30"/>
      <c r="C21" s="30">
        <v>621</v>
      </c>
      <c r="D21" s="31" t="s">
        <v>77</v>
      </c>
      <c r="E21" s="50">
        <v>39427</v>
      </c>
      <c r="F21" s="50">
        <v>0</v>
      </c>
      <c r="G21" s="50">
        <v>0</v>
      </c>
      <c r="H21" s="50">
        <v>0</v>
      </c>
      <c r="I21" s="50">
        <v>0</v>
      </c>
    </row>
    <row r="22" spans="1:9" x14ac:dyDescent="0.25">
      <c r="A22" s="24"/>
      <c r="B22" s="35">
        <v>922</v>
      </c>
      <c r="C22" s="25"/>
      <c r="D22" s="32" t="s">
        <v>76</v>
      </c>
      <c r="E22" s="23">
        <v>39427</v>
      </c>
      <c r="F22" s="23">
        <v>0</v>
      </c>
      <c r="G22" s="23">
        <v>0</v>
      </c>
      <c r="H22" s="23">
        <v>0</v>
      </c>
      <c r="I22" s="23">
        <v>0</v>
      </c>
    </row>
    <row r="23" spans="1:9" x14ac:dyDescent="0.25">
      <c r="A23" s="30"/>
      <c r="B23" s="37"/>
      <c r="C23" s="30">
        <v>11</v>
      </c>
      <c r="D23" s="30" t="s">
        <v>70</v>
      </c>
      <c r="E23" s="46">
        <v>74592</v>
      </c>
      <c r="F23" s="46">
        <v>48285</v>
      </c>
      <c r="G23" s="46">
        <v>48285</v>
      </c>
      <c r="H23" s="46">
        <v>48285</v>
      </c>
      <c r="I23" s="46">
        <v>48285</v>
      </c>
    </row>
    <row r="24" spans="1:9" ht="38.25" x14ac:dyDescent="0.25">
      <c r="A24" s="24"/>
      <c r="B24" s="35">
        <v>67</v>
      </c>
      <c r="C24" s="25"/>
      <c r="D24" s="32" t="s">
        <v>35</v>
      </c>
      <c r="E24" s="11">
        <v>74592</v>
      </c>
      <c r="F24" s="11">
        <v>48285</v>
      </c>
      <c r="G24" s="11">
        <v>48285</v>
      </c>
      <c r="H24" s="11">
        <v>48285</v>
      </c>
      <c r="I24" s="11">
        <v>48285</v>
      </c>
    </row>
    <row r="25" spans="1:9" x14ac:dyDescent="0.25">
      <c r="A25" s="30"/>
      <c r="B25" s="37"/>
      <c r="C25" s="30">
        <v>12</v>
      </c>
      <c r="D25" s="31" t="s">
        <v>74</v>
      </c>
      <c r="E25" s="50">
        <v>26993</v>
      </c>
      <c r="F25" s="46">
        <v>50966</v>
      </c>
      <c r="G25" s="46">
        <v>50966</v>
      </c>
      <c r="H25" s="46">
        <v>50966</v>
      </c>
      <c r="I25" s="46">
        <v>50966</v>
      </c>
    </row>
    <row r="26" spans="1:9" ht="38.25" x14ac:dyDescent="0.25">
      <c r="A26" s="24"/>
      <c r="B26" s="35">
        <v>67</v>
      </c>
      <c r="C26" s="25"/>
      <c r="D26" s="13" t="s">
        <v>73</v>
      </c>
      <c r="E26" s="22">
        <v>26993</v>
      </c>
      <c r="F26" s="10">
        <v>50966</v>
      </c>
      <c r="G26" s="10">
        <v>50966</v>
      </c>
      <c r="H26" s="10">
        <v>50966</v>
      </c>
      <c r="I26" s="10">
        <v>50966</v>
      </c>
    </row>
    <row r="27" spans="1:9" ht="15.75" x14ac:dyDescent="0.25">
      <c r="A27" s="33"/>
      <c r="B27" s="39"/>
      <c r="C27" s="34"/>
      <c r="D27" s="34" t="s">
        <v>71</v>
      </c>
      <c r="E27" s="51">
        <f>SUM(E25,E23,E21,E19,E17,E15,E13,E11)</f>
        <v>1124404</v>
      </c>
      <c r="F27" s="51">
        <v>1197267</v>
      </c>
      <c r="G27" s="51">
        <v>1157450</v>
      </c>
      <c r="H27" s="51">
        <v>1157450</v>
      </c>
      <c r="I27" s="51">
        <v>1157450</v>
      </c>
    </row>
    <row r="28" spans="1:9" x14ac:dyDescent="0.25">
      <c r="A28" s="8"/>
      <c r="B28" s="8"/>
      <c r="C28" s="5"/>
      <c r="D28" s="5"/>
      <c r="E28" s="7"/>
      <c r="F28" s="7"/>
      <c r="G28" s="7"/>
      <c r="H28" s="7"/>
      <c r="I28" s="6"/>
    </row>
    <row r="30" spans="1:9" ht="15.75" x14ac:dyDescent="0.25">
      <c r="A30" s="293" t="s">
        <v>14</v>
      </c>
      <c r="B30" s="293"/>
      <c r="C30" s="293"/>
      <c r="D30" s="293"/>
      <c r="E30" s="293"/>
      <c r="F30" s="293"/>
      <c r="G30" s="293"/>
      <c r="H30" s="293"/>
      <c r="I30" s="293"/>
    </row>
    <row r="31" spans="1:9" ht="18" x14ac:dyDescent="0.25">
      <c r="A31" s="1"/>
      <c r="B31" s="1"/>
      <c r="C31" s="1"/>
      <c r="D31" s="1"/>
      <c r="E31" s="1"/>
      <c r="F31" s="1"/>
      <c r="G31" s="1"/>
      <c r="H31" s="2"/>
      <c r="I31" s="2"/>
    </row>
    <row r="32" spans="1:9" ht="25.5" x14ac:dyDescent="0.25">
      <c r="A32" s="4" t="s">
        <v>9</v>
      </c>
      <c r="B32" s="3" t="s">
        <v>10</v>
      </c>
      <c r="C32" s="3" t="s">
        <v>11</v>
      </c>
      <c r="D32" s="3" t="s">
        <v>7</v>
      </c>
      <c r="E32" s="3" t="s">
        <v>79</v>
      </c>
      <c r="F32" s="4" t="s">
        <v>80</v>
      </c>
      <c r="G32" s="4" t="s">
        <v>81</v>
      </c>
      <c r="H32" s="4" t="s">
        <v>33</v>
      </c>
      <c r="I32" s="4" t="s">
        <v>83</v>
      </c>
    </row>
    <row r="33" spans="1:9" ht="15.75" x14ac:dyDescent="0.25">
      <c r="A33" s="33">
        <v>3</v>
      </c>
      <c r="B33" s="15"/>
      <c r="C33" s="14"/>
      <c r="D33" s="33" t="s">
        <v>15</v>
      </c>
      <c r="E33" s="17"/>
      <c r="F33" s="18"/>
      <c r="G33" s="19"/>
      <c r="H33" s="20"/>
      <c r="I33" s="19"/>
    </row>
    <row r="34" spans="1:9" x14ac:dyDescent="0.25">
      <c r="A34" s="26"/>
      <c r="B34" s="36"/>
      <c r="C34" s="27">
        <v>522</v>
      </c>
      <c r="D34" s="27" t="s">
        <v>67</v>
      </c>
      <c r="E34" s="50">
        <v>952906</v>
      </c>
      <c r="F34" s="43">
        <v>1021966</v>
      </c>
      <c r="G34" s="43">
        <v>1021966</v>
      </c>
      <c r="H34" s="43">
        <v>1021966</v>
      </c>
      <c r="I34" s="43">
        <v>1021966</v>
      </c>
    </row>
    <row r="35" spans="1:9" x14ac:dyDescent="0.25">
      <c r="A35" s="12"/>
      <c r="B35" s="16">
        <v>31</v>
      </c>
      <c r="C35" s="13"/>
      <c r="D35" s="24" t="s">
        <v>16</v>
      </c>
      <c r="E35" s="22">
        <v>914664</v>
      </c>
      <c r="F35" s="23">
        <v>995421</v>
      </c>
      <c r="G35" s="23">
        <v>995421</v>
      </c>
      <c r="H35" s="23">
        <v>995421</v>
      </c>
      <c r="I35" s="23">
        <v>995421</v>
      </c>
    </row>
    <row r="36" spans="1:9" x14ac:dyDescent="0.25">
      <c r="A36" s="12"/>
      <c r="B36" s="16">
        <v>32</v>
      </c>
      <c r="C36" s="13"/>
      <c r="D36" s="24" t="s">
        <v>26</v>
      </c>
      <c r="E36" s="22">
        <v>17952</v>
      </c>
      <c r="F36" s="22">
        <v>26545</v>
      </c>
      <c r="G36" s="22">
        <v>26545</v>
      </c>
      <c r="H36" s="22">
        <v>26545</v>
      </c>
      <c r="I36" s="22">
        <v>26545</v>
      </c>
    </row>
    <row r="37" spans="1:9" ht="25.5" x14ac:dyDescent="0.25">
      <c r="A37" s="12"/>
      <c r="B37" s="16">
        <v>42</v>
      </c>
      <c r="C37" s="13"/>
      <c r="D37" s="32" t="s">
        <v>17</v>
      </c>
      <c r="E37" s="22">
        <v>20290</v>
      </c>
      <c r="F37" s="22">
        <v>0</v>
      </c>
      <c r="G37" s="22">
        <v>0</v>
      </c>
      <c r="H37" s="22">
        <v>0</v>
      </c>
      <c r="I37" s="22">
        <v>0</v>
      </c>
    </row>
    <row r="38" spans="1:9" ht="45" x14ac:dyDescent="0.25">
      <c r="A38" s="26"/>
      <c r="B38" s="26"/>
      <c r="C38" s="27">
        <v>529</v>
      </c>
      <c r="D38" s="27" t="s">
        <v>75</v>
      </c>
      <c r="E38" s="45">
        <v>2292</v>
      </c>
      <c r="F38" s="45">
        <v>9291</v>
      </c>
      <c r="G38" s="45">
        <v>9291</v>
      </c>
      <c r="H38" s="45">
        <v>9291</v>
      </c>
      <c r="I38" s="45">
        <v>9291</v>
      </c>
    </row>
    <row r="39" spans="1:9" ht="25.5" x14ac:dyDescent="0.25">
      <c r="A39" s="12"/>
      <c r="B39" s="16">
        <v>32</v>
      </c>
      <c r="C39" s="13"/>
      <c r="D39" s="13" t="s">
        <v>34</v>
      </c>
      <c r="E39" s="22">
        <v>2292</v>
      </c>
      <c r="F39" s="23">
        <v>9291</v>
      </c>
      <c r="G39" s="23">
        <v>9291</v>
      </c>
      <c r="H39" s="23">
        <v>9291</v>
      </c>
      <c r="I39" s="23">
        <v>9291</v>
      </c>
    </row>
    <row r="40" spans="1:9" x14ac:dyDescent="0.25">
      <c r="A40" s="40"/>
      <c r="B40" s="41"/>
      <c r="C40" s="42">
        <v>571</v>
      </c>
      <c r="D40" s="42" t="s">
        <v>68</v>
      </c>
      <c r="E40" s="45">
        <v>616</v>
      </c>
      <c r="F40" s="46">
        <v>2787</v>
      </c>
      <c r="G40" s="46">
        <v>2787</v>
      </c>
      <c r="H40" s="46">
        <v>2787</v>
      </c>
      <c r="I40" s="46">
        <v>2787</v>
      </c>
    </row>
    <row r="41" spans="1:9" ht="25.5" x14ac:dyDescent="0.25">
      <c r="A41" s="12"/>
      <c r="B41" s="16">
        <v>32</v>
      </c>
      <c r="C41" s="13"/>
      <c r="D41" s="13" t="s">
        <v>34</v>
      </c>
      <c r="E41" s="22">
        <v>616</v>
      </c>
      <c r="F41" s="23">
        <v>2787</v>
      </c>
      <c r="G41" s="23">
        <v>2787</v>
      </c>
      <c r="H41" s="23">
        <v>2787</v>
      </c>
      <c r="I41" s="23">
        <v>2787</v>
      </c>
    </row>
    <row r="42" spans="1:9" ht="30" x14ac:dyDescent="0.25">
      <c r="A42" s="28"/>
      <c r="B42" s="38"/>
      <c r="C42" s="29">
        <v>523</v>
      </c>
      <c r="D42" s="31" t="s">
        <v>72</v>
      </c>
      <c r="E42" s="50">
        <v>20301</v>
      </c>
      <c r="F42" s="46">
        <v>39817</v>
      </c>
      <c r="G42" s="46">
        <v>0</v>
      </c>
      <c r="H42" s="48">
        <v>0</v>
      </c>
      <c r="I42" s="47">
        <v>0</v>
      </c>
    </row>
    <row r="43" spans="1:9" x14ac:dyDescent="0.25">
      <c r="A43" s="24"/>
      <c r="B43" s="35">
        <v>31</v>
      </c>
      <c r="C43" s="25"/>
      <c r="D43" s="24" t="s">
        <v>16</v>
      </c>
      <c r="E43" s="22">
        <v>5166</v>
      </c>
      <c r="F43" s="23">
        <v>11945</v>
      </c>
      <c r="G43" s="23">
        <v>0</v>
      </c>
      <c r="H43" s="44">
        <v>0</v>
      </c>
      <c r="I43" s="23">
        <v>0</v>
      </c>
    </row>
    <row r="44" spans="1:9" x14ac:dyDescent="0.25">
      <c r="A44" s="24"/>
      <c r="B44" s="35">
        <v>32</v>
      </c>
      <c r="C44" s="25"/>
      <c r="D44" s="24" t="s">
        <v>26</v>
      </c>
      <c r="E44" s="22">
        <v>10304</v>
      </c>
      <c r="F44" s="23">
        <v>27872</v>
      </c>
      <c r="G44" s="23">
        <v>0</v>
      </c>
      <c r="H44" s="44">
        <v>0</v>
      </c>
      <c r="I44" s="23">
        <v>0</v>
      </c>
    </row>
    <row r="45" spans="1:9" ht="25.5" x14ac:dyDescent="0.25">
      <c r="A45" s="24"/>
      <c r="B45" s="35">
        <v>42</v>
      </c>
      <c r="C45" s="25"/>
      <c r="D45" s="32" t="s">
        <v>17</v>
      </c>
      <c r="E45" s="22">
        <v>4831</v>
      </c>
      <c r="F45" s="23">
        <v>0</v>
      </c>
      <c r="G45" s="23">
        <v>0</v>
      </c>
      <c r="H45" s="44">
        <v>0</v>
      </c>
      <c r="I45" s="23">
        <v>0</v>
      </c>
    </row>
    <row r="46" spans="1:9" ht="15.75" customHeight="1" x14ac:dyDescent="0.25">
      <c r="A46" s="30"/>
      <c r="B46" s="37"/>
      <c r="C46" s="30">
        <v>431</v>
      </c>
      <c r="D46" s="37" t="s">
        <v>43</v>
      </c>
      <c r="E46" s="49">
        <v>7277</v>
      </c>
      <c r="F46" s="46">
        <v>24156</v>
      </c>
      <c r="G46" s="46">
        <v>24156</v>
      </c>
      <c r="H46" s="46">
        <v>24156</v>
      </c>
      <c r="I46" s="46">
        <v>24156</v>
      </c>
    </row>
    <row r="47" spans="1:9" x14ac:dyDescent="0.25">
      <c r="A47" s="24"/>
      <c r="B47" s="35">
        <v>32</v>
      </c>
      <c r="C47" s="25"/>
      <c r="D47" s="24" t="s">
        <v>26</v>
      </c>
      <c r="E47" s="11">
        <v>7277</v>
      </c>
      <c r="F47" s="10">
        <v>24156</v>
      </c>
      <c r="G47" s="10">
        <v>24156</v>
      </c>
      <c r="H47" s="10">
        <v>24156</v>
      </c>
      <c r="I47" s="10">
        <v>24156</v>
      </c>
    </row>
    <row r="48" spans="1:9" x14ac:dyDescent="0.25">
      <c r="A48" s="30"/>
      <c r="B48" s="30"/>
      <c r="C48" s="30">
        <v>621</v>
      </c>
      <c r="D48" s="31" t="s">
        <v>77</v>
      </c>
      <c r="E48" s="50">
        <v>39427</v>
      </c>
      <c r="F48" s="50">
        <v>0</v>
      </c>
      <c r="G48" s="50">
        <v>0</v>
      </c>
      <c r="H48" s="50">
        <v>0</v>
      </c>
      <c r="I48" s="50">
        <v>0</v>
      </c>
    </row>
    <row r="49" spans="1:9" x14ac:dyDescent="0.25">
      <c r="A49" s="24"/>
      <c r="B49" s="35">
        <v>42</v>
      </c>
      <c r="C49" s="25"/>
      <c r="D49" s="32" t="s">
        <v>76</v>
      </c>
      <c r="E49" s="23">
        <v>39427</v>
      </c>
      <c r="F49" s="23">
        <v>0</v>
      </c>
      <c r="G49" s="23">
        <v>0</v>
      </c>
      <c r="H49" s="23">
        <v>0</v>
      </c>
      <c r="I49" s="23">
        <v>0</v>
      </c>
    </row>
    <row r="50" spans="1:9" x14ac:dyDescent="0.25">
      <c r="A50" s="30"/>
      <c r="B50" s="37"/>
      <c r="C50" s="30">
        <v>11</v>
      </c>
      <c r="D50" s="30" t="s">
        <v>70</v>
      </c>
      <c r="E50" s="46">
        <v>74592</v>
      </c>
      <c r="F50" s="46">
        <v>48285</v>
      </c>
      <c r="G50" s="46">
        <v>48285</v>
      </c>
      <c r="H50" s="46">
        <v>48285</v>
      </c>
      <c r="I50" s="46">
        <v>48285</v>
      </c>
    </row>
    <row r="51" spans="1:9" x14ac:dyDescent="0.25">
      <c r="A51" s="24"/>
      <c r="B51" s="35">
        <v>31</v>
      </c>
      <c r="C51" s="24"/>
      <c r="D51" s="24" t="s">
        <v>16</v>
      </c>
      <c r="E51" s="23">
        <v>24731</v>
      </c>
      <c r="F51" s="23">
        <v>37295</v>
      </c>
      <c r="G51" s="23">
        <v>37295</v>
      </c>
      <c r="H51" s="23">
        <v>37295</v>
      </c>
      <c r="I51" s="23">
        <v>37295</v>
      </c>
    </row>
    <row r="52" spans="1:9" x14ac:dyDescent="0.25">
      <c r="A52" s="24"/>
      <c r="B52" s="35">
        <v>32</v>
      </c>
      <c r="C52" s="25"/>
      <c r="D52" s="24" t="s">
        <v>26</v>
      </c>
      <c r="E52" s="11">
        <v>49861</v>
      </c>
      <c r="F52" s="11">
        <v>10990</v>
      </c>
      <c r="G52" s="11">
        <v>10990</v>
      </c>
      <c r="H52" s="11">
        <v>10990</v>
      </c>
      <c r="I52" s="11">
        <v>10990</v>
      </c>
    </row>
    <row r="53" spans="1:9" x14ac:dyDescent="0.25">
      <c r="A53" s="30"/>
      <c r="B53" s="37"/>
      <c r="C53" s="30">
        <v>12</v>
      </c>
      <c r="D53" s="31" t="s">
        <v>74</v>
      </c>
      <c r="E53" s="50">
        <v>26993</v>
      </c>
      <c r="F53" s="46">
        <v>50966</v>
      </c>
      <c r="G53" s="46">
        <v>50966</v>
      </c>
      <c r="H53" s="46">
        <v>50966</v>
      </c>
      <c r="I53" s="46">
        <v>50966</v>
      </c>
    </row>
    <row r="54" spans="1:9" x14ac:dyDescent="0.25">
      <c r="A54" s="24"/>
      <c r="B54" s="35">
        <v>32</v>
      </c>
      <c r="C54" s="25"/>
      <c r="D54" s="24" t="s">
        <v>26</v>
      </c>
      <c r="E54" s="22">
        <v>26665</v>
      </c>
      <c r="F54" s="10">
        <v>50036</v>
      </c>
      <c r="G54" s="10">
        <v>50036</v>
      </c>
      <c r="H54" s="10">
        <v>50036</v>
      </c>
      <c r="I54" s="10">
        <v>50036</v>
      </c>
    </row>
    <row r="55" spans="1:9" x14ac:dyDescent="0.25">
      <c r="A55" s="24"/>
      <c r="B55" s="35">
        <v>34</v>
      </c>
      <c r="C55" s="25"/>
      <c r="D55" s="24" t="s">
        <v>44</v>
      </c>
      <c r="E55" s="22">
        <v>328</v>
      </c>
      <c r="F55" s="11">
        <v>930</v>
      </c>
      <c r="G55" s="11">
        <v>930</v>
      </c>
      <c r="H55" s="11">
        <v>930</v>
      </c>
      <c r="I55" s="11">
        <v>930</v>
      </c>
    </row>
    <row r="56" spans="1:9" ht="15.75" x14ac:dyDescent="0.25">
      <c r="A56" s="33"/>
      <c r="B56" s="39"/>
      <c r="C56" s="34"/>
      <c r="D56" s="34" t="s">
        <v>78</v>
      </c>
      <c r="E56" s="51">
        <v>1124404</v>
      </c>
      <c r="F56" s="51">
        <v>1197267</v>
      </c>
      <c r="G56" s="51">
        <v>1157450</v>
      </c>
      <c r="H56" s="51">
        <v>1157450</v>
      </c>
      <c r="I56" s="51">
        <v>1157450</v>
      </c>
    </row>
  </sheetData>
  <mergeCells count="5">
    <mergeCell ref="A1:I1"/>
    <mergeCell ref="A3:I3"/>
    <mergeCell ref="A5:I5"/>
    <mergeCell ref="A7:I7"/>
    <mergeCell ref="A30:I30"/>
  </mergeCell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SAŽETAK</vt:lpstr>
      <vt:lpstr> Račun prihoda i rashoda</vt:lpstr>
      <vt:lpstr>Račun financiranja</vt:lpstr>
      <vt:lpstr>POSEBNI DIO</vt:lpstr>
      <vt:lpstr> Račun prihoda i rashoda (2)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Martina Čekić</cp:lastModifiedBy>
  <cp:lastPrinted>2025-12-01T12:48:10Z</cp:lastPrinted>
  <dcterms:created xsi:type="dcterms:W3CDTF">2022-08-12T12:51:27Z</dcterms:created>
  <dcterms:modified xsi:type="dcterms:W3CDTF">2025-12-01T12:51:16Z</dcterms:modified>
</cp:coreProperties>
</file>